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 checkCompatibility="1"/>
  <mc:AlternateContent xmlns:mc="http://schemas.openxmlformats.org/markup-compatibility/2006">
    <mc:Choice Requires="x15">
      <x15ac:absPath xmlns:x15ac="http://schemas.microsoft.com/office/spreadsheetml/2010/11/ac" url="/Users/macuser/Desktop/"/>
    </mc:Choice>
  </mc:AlternateContent>
  <bookViews>
    <workbookView xWindow="0" yWindow="0" windowWidth="27320" windowHeight="15360" tabRatio="500"/>
  </bookViews>
  <sheets>
    <sheet name="参加者リスト" sheetId="10" r:id="rId1"/>
    <sheet name="決勝参加者" sheetId="16" r:id="rId2"/>
    <sheet name="通常予選1・2回戦" sheetId="11" r:id="rId3"/>
    <sheet name="通常予選3・4回戦" sheetId="13" r:id="rId4"/>
    <sheet name="通常予選最終戦" sheetId="14" r:id="rId5"/>
    <sheet name="ワイルドカード" sheetId="12" r:id="rId6"/>
    <sheet name="解放ミッション部門集計" sheetId="1" r:id="rId7"/>
    <sheet name="クラウンベリー・ゴールローズ" sheetId="2" r:id="rId8"/>
    <sheet name="フォーミュラー・エウレカ" sheetId="3" r:id="rId9"/>
    <sheet name="ベイガス" sheetId="4" r:id="rId10"/>
    <sheet name="カストル＆ポルクス" sheetId="5" r:id="rId11"/>
    <sheet name="ドミニス" sheetId="6" r:id="rId12"/>
    <sheet name="Grafica・描画力一覧" sheetId="8" r:id="rId13"/>
    <sheet name="フリースタイル部門" sheetId="15" r:id="rId14"/>
    <sheet name="懇親会" sheetId="17" r:id="rId15"/>
    <sheet name="Grafica・描画力一覧（引用元）" sheetId="7" state="hidden" r:id="rId16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5" l="1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B19" i="16"/>
  <c r="B18" i="16"/>
  <c r="B22" i="16"/>
  <c r="B3" i="16"/>
  <c r="B4" i="16"/>
  <c r="B5" i="16"/>
  <c r="B6" i="16"/>
  <c r="B7" i="16"/>
  <c r="B8" i="16"/>
  <c r="B9" i="16"/>
  <c r="B20" i="16"/>
  <c r="B10" i="16"/>
  <c r="B11" i="16"/>
  <c r="B21" i="16"/>
  <c r="B12" i="16"/>
  <c r="B13" i="16"/>
  <c r="B14" i="16"/>
  <c r="B15" i="16"/>
  <c r="B16" i="16"/>
  <c r="B17" i="16"/>
  <c r="B2" i="16"/>
  <c r="A2" i="11"/>
  <c r="B2" i="11"/>
  <c r="A38" i="11"/>
  <c r="B38" i="15"/>
  <c r="A38" i="15"/>
  <c r="A37" i="11"/>
  <c r="B37" i="15"/>
  <c r="A37" i="15"/>
  <c r="A36" i="11"/>
  <c r="B36" i="15"/>
  <c r="A36" i="15"/>
  <c r="A35" i="11"/>
  <c r="B35" i="15"/>
  <c r="A35" i="15"/>
  <c r="A34" i="11"/>
  <c r="B34" i="15"/>
  <c r="A34" i="15"/>
  <c r="A33" i="11"/>
  <c r="B33" i="15"/>
  <c r="A33" i="15"/>
  <c r="A32" i="11"/>
  <c r="B32" i="15"/>
  <c r="A32" i="15"/>
  <c r="A31" i="11"/>
  <c r="B31" i="15"/>
  <c r="A31" i="15"/>
  <c r="A30" i="11"/>
  <c r="B30" i="15"/>
  <c r="A30" i="15"/>
  <c r="A29" i="11"/>
  <c r="B29" i="15"/>
  <c r="A29" i="15"/>
  <c r="A28" i="11"/>
  <c r="B28" i="15"/>
  <c r="A28" i="15"/>
  <c r="A27" i="11"/>
  <c r="B27" i="15"/>
  <c r="A27" i="15"/>
  <c r="A26" i="11"/>
  <c r="B26" i="15"/>
  <c r="A26" i="15"/>
  <c r="A25" i="11"/>
  <c r="B25" i="15"/>
  <c r="A25" i="15"/>
  <c r="A24" i="11"/>
  <c r="B24" i="15"/>
  <c r="A24" i="15"/>
  <c r="A23" i="11"/>
  <c r="B23" i="15"/>
  <c r="A23" i="15"/>
  <c r="A22" i="11"/>
  <c r="B22" i="15"/>
  <c r="A22" i="15"/>
  <c r="A21" i="11"/>
  <c r="B21" i="15"/>
  <c r="A21" i="15"/>
  <c r="A20" i="11"/>
  <c r="B20" i="15"/>
  <c r="A20" i="15"/>
  <c r="A19" i="11"/>
  <c r="B19" i="15"/>
  <c r="A19" i="15"/>
  <c r="A18" i="11"/>
  <c r="B18" i="15"/>
  <c r="A18" i="15"/>
  <c r="A17" i="11"/>
  <c r="B17" i="15"/>
  <c r="A17" i="15"/>
  <c r="A16" i="11"/>
  <c r="B16" i="15"/>
  <c r="A16" i="15"/>
  <c r="A15" i="11"/>
  <c r="B15" i="15"/>
  <c r="A15" i="15"/>
  <c r="A14" i="11"/>
  <c r="B14" i="15"/>
  <c r="A14" i="15"/>
  <c r="A13" i="11"/>
  <c r="B13" i="15"/>
  <c r="A13" i="15"/>
  <c r="A12" i="11"/>
  <c r="B12" i="15"/>
  <c r="A12" i="15"/>
  <c r="A11" i="11"/>
  <c r="B11" i="15"/>
  <c r="A11" i="15"/>
  <c r="A10" i="11"/>
  <c r="B10" i="15"/>
  <c r="A10" i="15"/>
  <c r="A9" i="11"/>
  <c r="B9" i="15"/>
  <c r="A9" i="15"/>
  <c r="A8" i="11"/>
  <c r="B8" i="15"/>
  <c r="A8" i="15"/>
  <c r="A7" i="11"/>
  <c r="B7" i="15"/>
  <c r="A7" i="15"/>
  <c r="A6" i="11"/>
  <c r="B6" i="15"/>
  <c r="A6" i="15"/>
  <c r="A5" i="11"/>
  <c r="B5" i="15"/>
  <c r="A5" i="15"/>
  <c r="A4" i="11"/>
  <c r="B4" i="15"/>
  <c r="A4" i="15"/>
  <c r="A3" i="11"/>
  <c r="B3" i="15"/>
  <c r="A3" i="15"/>
  <c r="B2" i="15"/>
  <c r="A2" i="15"/>
  <c r="E24" i="2"/>
  <c r="F24" i="2"/>
  <c r="I19" i="2"/>
  <c r="J19" i="2"/>
  <c r="F2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2" i="13"/>
  <c r="A39" i="11"/>
  <c r="B39" i="14"/>
  <c r="A39" i="14"/>
  <c r="B38" i="14"/>
  <c r="A38" i="14"/>
  <c r="B37" i="14"/>
  <c r="A37" i="14"/>
  <c r="B36" i="14"/>
  <c r="A36" i="14"/>
  <c r="B35" i="14"/>
  <c r="A35" i="14"/>
  <c r="B34" i="14"/>
  <c r="A34" i="14"/>
  <c r="B33" i="14"/>
  <c r="A33" i="14"/>
  <c r="B32" i="14"/>
  <c r="A32" i="14"/>
  <c r="B31" i="14"/>
  <c r="A31" i="14"/>
  <c r="B30" i="14"/>
  <c r="A30" i="14"/>
  <c r="B29" i="14"/>
  <c r="A29" i="14"/>
  <c r="B28" i="14"/>
  <c r="A28" i="14"/>
  <c r="B27" i="14"/>
  <c r="A27" i="14"/>
  <c r="B26" i="14"/>
  <c r="A26" i="14"/>
  <c r="B25" i="14"/>
  <c r="A25" i="14"/>
  <c r="B24" i="14"/>
  <c r="A24" i="14"/>
  <c r="B23" i="14"/>
  <c r="A23" i="14"/>
  <c r="B22" i="14"/>
  <c r="A22" i="14"/>
  <c r="B21" i="14"/>
  <c r="A21" i="14"/>
  <c r="B20" i="14"/>
  <c r="A20" i="14"/>
  <c r="B19" i="14"/>
  <c r="A19" i="14"/>
  <c r="B18" i="14"/>
  <c r="A18" i="14"/>
  <c r="B17" i="14"/>
  <c r="A17" i="14"/>
  <c r="B16" i="14"/>
  <c r="A16" i="14"/>
  <c r="B15" i="14"/>
  <c r="A15" i="14"/>
  <c r="B14" i="14"/>
  <c r="A14" i="14"/>
  <c r="B13" i="14"/>
  <c r="A13" i="14"/>
  <c r="B12" i="14"/>
  <c r="A12" i="14"/>
  <c r="B11" i="14"/>
  <c r="A11" i="14"/>
  <c r="B10" i="14"/>
  <c r="A10" i="14"/>
  <c r="B9" i="14"/>
  <c r="A9" i="14"/>
  <c r="B8" i="14"/>
  <c r="A8" i="14"/>
  <c r="B7" i="14"/>
  <c r="A7" i="14"/>
  <c r="B6" i="14"/>
  <c r="A6" i="14"/>
  <c r="B5" i="14"/>
  <c r="A5" i="14"/>
  <c r="B4" i="14"/>
  <c r="A4" i="14"/>
  <c r="B3" i="14"/>
  <c r="A3" i="14"/>
  <c r="B2" i="14"/>
  <c r="A2" i="14"/>
  <c r="E203" i="8"/>
  <c r="J29" i="13"/>
  <c r="J5" i="13"/>
  <c r="F39" i="13"/>
  <c r="J39" i="13"/>
  <c r="K39" i="13"/>
  <c r="A39" i="13"/>
  <c r="B39" i="13"/>
  <c r="F38" i="13"/>
  <c r="J38" i="13"/>
  <c r="K38" i="13"/>
  <c r="A38" i="13"/>
  <c r="B38" i="13"/>
  <c r="F37" i="13"/>
  <c r="J37" i="13"/>
  <c r="K37" i="13"/>
  <c r="A37" i="13"/>
  <c r="B37" i="13"/>
  <c r="F36" i="13"/>
  <c r="J36" i="13"/>
  <c r="K36" i="13"/>
  <c r="A36" i="13"/>
  <c r="B36" i="13"/>
  <c r="F35" i="13"/>
  <c r="J35" i="13"/>
  <c r="K35" i="13"/>
  <c r="A35" i="13"/>
  <c r="B35" i="13"/>
  <c r="F34" i="13"/>
  <c r="J34" i="13"/>
  <c r="K34" i="13"/>
  <c r="A34" i="13"/>
  <c r="B34" i="13"/>
  <c r="F33" i="13"/>
  <c r="J33" i="13"/>
  <c r="K33" i="13"/>
  <c r="A33" i="13"/>
  <c r="B33" i="13"/>
  <c r="F32" i="13"/>
  <c r="J32" i="13"/>
  <c r="K32" i="13"/>
  <c r="A32" i="13"/>
  <c r="B32" i="13"/>
  <c r="F31" i="13"/>
  <c r="J31" i="13"/>
  <c r="K31" i="13"/>
  <c r="A31" i="13"/>
  <c r="B31" i="13"/>
  <c r="F30" i="13"/>
  <c r="J30" i="13"/>
  <c r="K30" i="13"/>
  <c r="A30" i="13"/>
  <c r="B30" i="13"/>
  <c r="F29" i="13"/>
  <c r="K29" i="13"/>
  <c r="A29" i="13"/>
  <c r="B29" i="13"/>
  <c r="F28" i="13"/>
  <c r="J28" i="13"/>
  <c r="K28" i="13"/>
  <c r="A28" i="13"/>
  <c r="B28" i="13"/>
  <c r="F27" i="13"/>
  <c r="J27" i="13"/>
  <c r="K27" i="13"/>
  <c r="A27" i="13"/>
  <c r="B27" i="13"/>
  <c r="F26" i="13"/>
  <c r="J26" i="13"/>
  <c r="K26" i="13"/>
  <c r="A26" i="13"/>
  <c r="B26" i="13"/>
  <c r="F25" i="13"/>
  <c r="J25" i="13"/>
  <c r="K25" i="13"/>
  <c r="A25" i="13"/>
  <c r="B25" i="13"/>
  <c r="F24" i="13"/>
  <c r="J24" i="13"/>
  <c r="K24" i="13"/>
  <c r="A24" i="13"/>
  <c r="B24" i="13"/>
  <c r="F23" i="13"/>
  <c r="J23" i="13"/>
  <c r="K23" i="13"/>
  <c r="A23" i="13"/>
  <c r="B23" i="13"/>
  <c r="F22" i="13"/>
  <c r="J22" i="13"/>
  <c r="K22" i="13"/>
  <c r="A22" i="13"/>
  <c r="B22" i="13"/>
  <c r="F21" i="13"/>
  <c r="J21" i="13"/>
  <c r="K21" i="13"/>
  <c r="A21" i="13"/>
  <c r="B21" i="13"/>
  <c r="F20" i="13"/>
  <c r="J20" i="13"/>
  <c r="K20" i="13"/>
  <c r="A20" i="13"/>
  <c r="B20" i="13"/>
  <c r="F19" i="13"/>
  <c r="J19" i="13"/>
  <c r="K19" i="13"/>
  <c r="A19" i="13"/>
  <c r="B19" i="13"/>
  <c r="F18" i="13"/>
  <c r="J18" i="13"/>
  <c r="K18" i="13"/>
  <c r="A18" i="13"/>
  <c r="B18" i="13"/>
  <c r="F17" i="13"/>
  <c r="J17" i="13"/>
  <c r="K17" i="13"/>
  <c r="A17" i="13"/>
  <c r="B17" i="13"/>
  <c r="F16" i="13"/>
  <c r="J16" i="13"/>
  <c r="K16" i="13"/>
  <c r="A16" i="13"/>
  <c r="B16" i="13"/>
  <c r="F15" i="13"/>
  <c r="J15" i="13"/>
  <c r="K15" i="13"/>
  <c r="A15" i="13"/>
  <c r="B15" i="13"/>
  <c r="F14" i="13"/>
  <c r="J14" i="13"/>
  <c r="K14" i="13"/>
  <c r="A14" i="13"/>
  <c r="B14" i="13"/>
  <c r="F13" i="13"/>
  <c r="J13" i="13"/>
  <c r="K13" i="13"/>
  <c r="A13" i="13"/>
  <c r="B13" i="13"/>
  <c r="F12" i="13"/>
  <c r="J12" i="13"/>
  <c r="K12" i="13"/>
  <c r="A12" i="13"/>
  <c r="B12" i="13"/>
  <c r="F11" i="13"/>
  <c r="J11" i="13"/>
  <c r="K11" i="13"/>
  <c r="A11" i="13"/>
  <c r="B11" i="13"/>
  <c r="F10" i="13"/>
  <c r="J10" i="13"/>
  <c r="K10" i="13"/>
  <c r="A10" i="13"/>
  <c r="B10" i="13"/>
  <c r="F9" i="13"/>
  <c r="J9" i="13"/>
  <c r="K9" i="13"/>
  <c r="A9" i="13"/>
  <c r="B9" i="13"/>
  <c r="F8" i="13"/>
  <c r="J8" i="13"/>
  <c r="K8" i="13"/>
  <c r="A8" i="13"/>
  <c r="B8" i="13"/>
  <c r="F7" i="13"/>
  <c r="J7" i="13"/>
  <c r="K7" i="13"/>
  <c r="A7" i="13"/>
  <c r="B7" i="13"/>
  <c r="F6" i="13"/>
  <c r="J6" i="13"/>
  <c r="K6" i="13"/>
  <c r="A6" i="13"/>
  <c r="B6" i="13"/>
  <c r="F5" i="13"/>
  <c r="K5" i="13"/>
  <c r="A5" i="13"/>
  <c r="B5" i="13"/>
  <c r="F4" i="13"/>
  <c r="J4" i="13"/>
  <c r="K4" i="13"/>
  <c r="A4" i="13"/>
  <c r="B4" i="13"/>
  <c r="F3" i="13"/>
  <c r="J3" i="13"/>
  <c r="K3" i="13"/>
  <c r="A3" i="13"/>
  <c r="B3" i="13"/>
  <c r="J2" i="13"/>
  <c r="K2" i="13"/>
  <c r="A2" i="13"/>
  <c r="B2" i="13"/>
  <c r="J6" i="11"/>
  <c r="F2" i="11"/>
  <c r="J2" i="11"/>
  <c r="K2" i="11"/>
  <c r="J3" i="11"/>
  <c r="F3" i="11"/>
  <c r="K3" i="11"/>
  <c r="F4" i="11"/>
  <c r="J4" i="11"/>
  <c r="K4" i="11"/>
  <c r="F5" i="11"/>
  <c r="J5" i="11"/>
  <c r="K5" i="11"/>
  <c r="F6" i="11"/>
  <c r="K6" i="11"/>
  <c r="J7" i="11"/>
  <c r="F7" i="11"/>
  <c r="K7" i="11"/>
  <c r="J8" i="11"/>
  <c r="F8" i="11"/>
  <c r="K8" i="11"/>
  <c r="J9" i="11"/>
  <c r="F9" i="11"/>
  <c r="K9" i="11"/>
  <c r="J10" i="11"/>
  <c r="F10" i="11"/>
  <c r="K10" i="11"/>
  <c r="F11" i="11"/>
  <c r="J11" i="11"/>
  <c r="K11" i="11"/>
  <c r="F12" i="11"/>
  <c r="J12" i="11"/>
  <c r="K12" i="11"/>
  <c r="J13" i="11"/>
  <c r="F13" i="11"/>
  <c r="K13" i="11"/>
  <c r="F14" i="11"/>
  <c r="J14" i="11"/>
  <c r="K14" i="11"/>
  <c r="F15" i="11"/>
  <c r="J15" i="11"/>
  <c r="K15" i="11"/>
  <c r="J16" i="11"/>
  <c r="F16" i="11"/>
  <c r="K16" i="11"/>
  <c r="F17" i="11"/>
  <c r="J17" i="11"/>
  <c r="K17" i="11"/>
  <c r="F18" i="11"/>
  <c r="J18" i="11"/>
  <c r="K18" i="11"/>
  <c r="J19" i="11"/>
  <c r="F19" i="11"/>
  <c r="K19" i="11"/>
  <c r="F20" i="11"/>
  <c r="J20" i="11"/>
  <c r="K20" i="11"/>
  <c r="J21" i="11"/>
  <c r="F21" i="11"/>
  <c r="K21" i="11"/>
  <c r="F22" i="11"/>
  <c r="J22" i="11"/>
  <c r="K22" i="11"/>
  <c r="F23" i="11"/>
  <c r="J23" i="11"/>
  <c r="K23" i="11"/>
  <c r="F24" i="11"/>
  <c r="J24" i="11"/>
  <c r="K24" i="11"/>
  <c r="F25" i="11"/>
  <c r="J25" i="11"/>
  <c r="K25" i="11"/>
  <c r="F26" i="11"/>
  <c r="J26" i="11"/>
  <c r="K26" i="11"/>
  <c r="F27" i="11"/>
  <c r="J27" i="11"/>
  <c r="K27" i="11"/>
  <c r="F28" i="11"/>
  <c r="J28" i="11"/>
  <c r="K28" i="11"/>
  <c r="F29" i="11"/>
  <c r="J29" i="11"/>
  <c r="K29" i="11"/>
  <c r="F30" i="11"/>
  <c r="J30" i="11"/>
  <c r="K30" i="11"/>
  <c r="F31" i="11"/>
  <c r="J31" i="11"/>
  <c r="K31" i="11"/>
  <c r="F32" i="11"/>
  <c r="J32" i="11"/>
  <c r="K32" i="11"/>
  <c r="F33" i="11"/>
  <c r="J33" i="11"/>
  <c r="K33" i="11"/>
  <c r="F34" i="11"/>
  <c r="J34" i="11"/>
  <c r="K34" i="11"/>
  <c r="F35" i="11"/>
  <c r="J35" i="11"/>
  <c r="K35" i="11"/>
  <c r="F36" i="11"/>
  <c r="J36" i="11"/>
  <c r="K36" i="11"/>
  <c r="F37" i="11"/>
  <c r="J37" i="11"/>
  <c r="K37" i="11"/>
  <c r="F38" i="11"/>
  <c r="J38" i="11"/>
  <c r="K38" i="11"/>
  <c r="F39" i="11"/>
  <c r="J39" i="11"/>
  <c r="K39" i="11"/>
  <c r="E202" i="8"/>
  <c r="H9" i="4"/>
  <c r="I14" i="5"/>
  <c r="J14" i="5"/>
  <c r="E2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A39" i="6"/>
  <c r="A39" i="1"/>
  <c r="B39" i="6"/>
  <c r="D39" i="6"/>
  <c r="E39" i="6"/>
  <c r="F39" i="6"/>
  <c r="H39" i="6"/>
  <c r="I39" i="6"/>
  <c r="J39" i="6"/>
  <c r="L39" i="6"/>
  <c r="M39" i="6"/>
  <c r="N39" i="6"/>
  <c r="O39" i="6"/>
  <c r="A39" i="5"/>
  <c r="B39" i="5"/>
  <c r="D39" i="5"/>
  <c r="E39" i="5"/>
  <c r="F39" i="5"/>
  <c r="H39" i="5"/>
  <c r="I39" i="5"/>
  <c r="J39" i="5"/>
  <c r="L39" i="5"/>
  <c r="M39" i="5"/>
  <c r="N39" i="5"/>
  <c r="O39" i="5"/>
  <c r="A39" i="4"/>
  <c r="B39" i="4"/>
  <c r="D39" i="4"/>
  <c r="E39" i="4"/>
  <c r="F39" i="4"/>
  <c r="H39" i="4"/>
  <c r="I39" i="4"/>
  <c r="J39" i="4"/>
  <c r="L39" i="4"/>
  <c r="M39" i="4"/>
  <c r="N39" i="4"/>
  <c r="O39" i="4"/>
  <c r="A39" i="3"/>
  <c r="B39" i="3"/>
  <c r="D39" i="3"/>
  <c r="E39" i="3"/>
  <c r="F39" i="3"/>
  <c r="H39" i="3"/>
  <c r="I39" i="3"/>
  <c r="J39" i="3"/>
  <c r="L39" i="3"/>
  <c r="M39" i="3"/>
  <c r="N39" i="3"/>
  <c r="O39" i="3"/>
  <c r="B39" i="1"/>
  <c r="E39" i="2"/>
  <c r="F39" i="2"/>
  <c r="I39" i="2"/>
  <c r="J39" i="2"/>
  <c r="M39" i="2"/>
  <c r="N39" i="2"/>
  <c r="O39" i="2"/>
  <c r="A2" i="2"/>
  <c r="A2" i="1"/>
  <c r="B2" i="2"/>
  <c r="A3" i="2"/>
  <c r="A3" i="1"/>
  <c r="B3" i="2"/>
  <c r="A4" i="2"/>
  <c r="A4" i="1"/>
  <c r="B4" i="2"/>
  <c r="A5" i="2"/>
  <c r="A5" i="1"/>
  <c r="B5" i="2"/>
  <c r="A6" i="2"/>
  <c r="A6" i="1"/>
  <c r="B6" i="2"/>
  <c r="A7" i="2"/>
  <c r="A7" i="1"/>
  <c r="B7" i="2"/>
  <c r="A8" i="2"/>
  <c r="A8" i="1"/>
  <c r="B8" i="2"/>
  <c r="A9" i="2"/>
  <c r="A9" i="1"/>
  <c r="B9" i="2"/>
  <c r="A10" i="2"/>
  <c r="A10" i="1"/>
  <c r="B10" i="2"/>
  <c r="A11" i="2"/>
  <c r="A11" i="1"/>
  <c r="B11" i="2"/>
  <c r="A12" i="2"/>
  <c r="A12" i="1"/>
  <c r="B12" i="2"/>
  <c r="A13" i="2"/>
  <c r="A13" i="1"/>
  <c r="B13" i="2"/>
  <c r="A14" i="2"/>
  <c r="A14" i="1"/>
  <c r="B14" i="2"/>
  <c r="A15" i="2"/>
  <c r="A15" i="1"/>
  <c r="B15" i="2"/>
  <c r="A16" i="2"/>
  <c r="A16" i="1"/>
  <c r="B16" i="2"/>
  <c r="A17" i="2"/>
  <c r="A17" i="1"/>
  <c r="B17" i="2"/>
  <c r="A18" i="2"/>
  <c r="A18" i="1"/>
  <c r="B18" i="2"/>
  <c r="A19" i="2"/>
  <c r="A19" i="1"/>
  <c r="B19" i="2"/>
  <c r="A20" i="2"/>
  <c r="A20" i="1"/>
  <c r="B20" i="2"/>
  <c r="A21" i="2"/>
  <c r="A21" i="1"/>
  <c r="B21" i="2"/>
  <c r="A22" i="2"/>
  <c r="A22" i="1"/>
  <c r="B22" i="2"/>
  <c r="A23" i="2"/>
  <c r="A23" i="1"/>
  <c r="B23" i="2"/>
  <c r="A24" i="2"/>
  <c r="A24" i="1"/>
  <c r="B24" i="2"/>
  <c r="A25" i="2"/>
  <c r="A25" i="1"/>
  <c r="B25" i="2"/>
  <c r="A26" i="2"/>
  <c r="A26" i="1"/>
  <c r="B26" i="2"/>
  <c r="A27" i="2"/>
  <c r="A27" i="1"/>
  <c r="B27" i="2"/>
  <c r="A28" i="2"/>
  <c r="A28" i="1"/>
  <c r="B28" i="2"/>
  <c r="A29" i="2"/>
  <c r="A29" i="1"/>
  <c r="B29" i="2"/>
  <c r="A30" i="2"/>
  <c r="A30" i="1"/>
  <c r="B30" i="2"/>
  <c r="A31" i="2"/>
  <c r="A31" i="1"/>
  <c r="B31" i="2"/>
  <c r="A32" i="2"/>
  <c r="A32" i="1"/>
  <c r="B32" i="2"/>
  <c r="A33" i="2"/>
  <c r="A33" i="1"/>
  <c r="B33" i="2"/>
  <c r="A34" i="2"/>
  <c r="A34" i="1"/>
  <c r="B34" i="2"/>
  <c r="A35" i="2"/>
  <c r="A35" i="1"/>
  <c r="B35" i="2"/>
  <c r="A36" i="2"/>
  <c r="A36" i="1"/>
  <c r="B36" i="2"/>
  <c r="A37" i="2"/>
  <c r="A37" i="1"/>
  <c r="B37" i="2"/>
  <c r="A38" i="2"/>
  <c r="A38" i="1"/>
  <c r="B38" i="2"/>
  <c r="A39" i="2"/>
  <c r="B39" i="2"/>
  <c r="C39" i="1"/>
  <c r="A2" i="3"/>
  <c r="B2" i="3"/>
  <c r="A3" i="3"/>
  <c r="B3" i="3"/>
  <c r="A4" i="3"/>
  <c r="B4" i="3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D39" i="1"/>
  <c r="A2" i="4"/>
  <c r="B2" i="4"/>
  <c r="A3" i="4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E39" i="1"/>
  <c r="A2" i="5"/>
  <c r="B2" i="5"/>
  <c r="A3" i="5"/>
  <c r="B3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F39" i="1"/>
  <c r="A2" i="6"/>
  <c r="B2" i="6"/>
  <c r="A3" i="6"/>
  <c r="B3" i="6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G39" i="1"/>
  <c r="H39" i="1"/>
  <c r="B7" i="1"/>
  <c r="A39" i="12"/>
  <c r="B39" i="12"/>
  <c r="H39" i="12"/>
  <c r="A2" i="12"/>
  <c r="B2" i="12"/>
  <c r="A3" i="12"/>
  <c r="B3" i="12"/>
  <c r="A4" i="12"/>
  <c r="B4" i="12"/>
  <c r="A5" i="12"/>
  <c r="B5" i="12"/>
  <c r="A6" i="12"/>
  <c r="B6" i="12"/>
  <c r="A7" i="12"/>
  <c r="B7" i="12"/>
  <c r="A8" i="12"/>
  <c r="B8" i="12"/>
  <c r="A9" i="12"/>
  <c r="B9" i="12"/>
  <c r="A10" i="12"/>
  <c r="B10" i="12"/>
  <c r="A11" i="12"/>
  <c r="B11" i="12"/>
  <c r="A12" i="12"/>
  <c r="B12" i="12"/>
  <c r="A13" i="12"/>
  <c r="B13" i="12"/>
  <c r="A14" i="12"/>
  <c r="B14" i="12"/>
  <c r="A15" i="12"/>
  <c r="B15" i="12"/>
  <c r="A16" i="12"/>
  <c r="B16" i="12"/>
  <c r="A17" i="12"/>
  <c r="B17" i="12"/>
  <c r="A18" i="12"/>
  <c r="B18" i="12"/>
  <c r="A19" i="12"/>
  <c r="B19" i="12"/>
  <c r="A20" i="12"/>
  <c r="B20" i="12"/>
  <c r="A21" i="12"/>
  <c r="B21" i="12"/>
  <c r="A22" i="12"/>
  <c r="B22" i="12"/>
  <c r="A23" i="12"/>
  <c r="B23" i="12"/>
  <c r="A24" i="12"/>
  <c r="B24" i="12"/>
  <c r="A25" i="12"/>
  <c r="B25" i="12"/>
  <c r="A26" i="12"/>
  <c r="B26" i="12"/>
  <c r="A27" i="12"/>
  <c r="B27" i="12"/>
  <c r="A28" i="12"/>
  <c r="B28" i="12"/>
  <c r="A29" i="12"/>
  <c r="B29" i="12"/>
  <c r="A30" i="12"/>
  <c r="B30" i="12"/>
  <c r="A31" i="12"/>
  <c r="B31" i="12"/>
  <c r="A32" i="12"/>
  <c r="B32" i="12"/>
  <c r="A33" i="12"/>
  <c r="B33" i="12"/>
  <c r="A34" i="12"/>
  <c r="B34" i="12"/>
  <c r="A35" i="12"/>
  <c r="B35" i="12"/>
  <c r="A36" i="12"/>
  <c r="B36" i="12"/>
  <c r="A37" i="12"/>
  <c r="B37" i="12"/>
  <c r="A38" i="12"/>
  <c r="B38" i="12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D39" i="2"/>
  <c r="H39" i="2"/>
  <c r="L39" i="2"/>
  <c r="E9" i="4"/>
  <c r="F9" i="4"/>
  <c r="H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B2" i="1"/>
  <c r="B3" i="1"/>
  <c r="B4" i="1"/>
  <c r="B5" i="1"/>
  <c r="B6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F2" i="2"/>
  <c r="J2" i="2"/>
  <c r="N2" i="2"/>
  <c r="O2" i="2"/>
  <c r="C2" i="1"/>
  <c r="E3" i="2"/>
  <c r="F3" i="2"/>
  <c r="I3" i="2"/>
  <c r="J3" i="2"/>
  <c r="M3" i="2"/>
  <c r="N3" i="2"/>
  <c r="O3" i="2"/>
  <c r="C3" i="1"/>
  <c r="E4" i="2"/>
  <c r="F4" i="2"/>
  <c r="I4" i="2"/>
  <c r="J4" i="2"/>
  <c r="M4" i="2"/>
  <c r="N4" i="2"/>
  <c r="O4" i="2"/>
  <c r="C4" i="1"/>
  <c r="F5" i="2"/>
  <c r="J5" i="2"/>
  <c r="N5" i="2"/>
  <c r="O5" i="2"/>
  <c r="C5" i="1"/>
  <c r="F6" i="2"/>
  <c r="J6" i="2"/>
  <c r="N6" i="2"/>
  <c r="O6" i="2"/>
  <c r="C6" i="1"/>
  <c r="F7" i="2"/>
  <c r="J7" i="2"/>
  <c r="N7" i="2"/>
  <c r="O7" i="2"/>
  <c r="C7" i="1"/>
  <c r="F8" i="2"/>
  <c r="J8" i="2"/>
  <c r="N8" i="2"/>
  <c r="O8" i="2"/>
  <c r="C8" i="1"/>
  <c r="E9" i="2"/>
  <c r="F9" i="2"/>
  <c r="I9" i="2"/>
  <c r="J9" i="2"/>
  <c r="M9" i="2"/>
  <c r="N9" i="2"/>
  <c r="O9" i="2"/>
  <c r="C9" i="1"/>
  <c r="F10" i="2"/>
  <c r="J10" i="2"/>
  <c r="N10" i="2"/>
  <c r="O10" i="2"/>
  <c r="C10" i="1"/>
  <c r="F11" i="2"/>
  <c r="J11" i="2"/>
  <c r="N11" i="2"/>
  <c r="O11" i="2"/>
  <c r="C11" i="1"/>
  <c r="F12" i="2"/>
  <c r="J12" i="2"/>
  <c r="N12" i="2"/>
  <c r="O12" i="2"/>
  <c r="C12" i="1"/>
  <c r="E13" i="2"/>
  <c r="F13" i="2"/>
  <c r="I13" i="2"/>
  <c r="J13" i="2"/>
  <c r="M13" i="2"/>
  <c r="N13" i="2"/>
  <c r="O13" i="2"/>
  <c r="C13" i="1"/>
  <c r="E14" i="2"/>
  <c r="F14" i="2"/>
  <c r="I14" i="2"/>
  <c r="J14" i="2"/>
  <c r="M14" i="2"/>
  <c r="N14" i="2"/>
  <c r="O14" i="2"/>
  <c r="C14" i="1"/>
  <c r="F15" i="2"/>
  <c r="J15" i="2"/>
  <c r="N15" i="2"/>
  <c r="O15" i="2"/>
  <c r="C15" i="1"/>
  <c r="F16" i="2"/>
  <c r="J16" i="2"/>
  <c r="N16" i="2"/>
  <c r="O16" i="2"/>
  <c r="C16" i="1"/>
  <c r="F17" i="2"/>
  <c r="J17" i="2"/>
  <c r="N17" i="2"/>
  <c r="O17" i="2"/>
  <c r="C17" i="1"/>
  <c r="F18" i="2"/>
  <c r="J18" i="2"/>
  <c r="N18" i="2"/>
  <c r="O18" i="2"/>
  <c r="C18" i="1"/>
  <c r="E19" i="2"/>
  <c r="F19" i="2"/>
  <c r="M19" i="2"/>
  <c r="N19" i="2"/>
  <c r="O19" i="2"/>
  <c r="C19" i="1"/>
  <c r="F20" i="2"/>
  <c r="J20" i="2"/>
  <c r="N20" i="2"/>
  <c r="O20" i="2"/>
  <c r="C20" i="1"/>
  <c r="F21" i="2"/>
  <c r="J21" i="2"/>
  <c r="N21" i="2"/>
  <c r="O21" i="2"/>
  <c r="C21" i="1"/>
  <c r="F22" i="2"/>
  <c r="J22" i="2"/>
  <c r="N22" i="2"/>
  <c r="O22" i="2"/>
  <c r="C22" i="1"/>
  <c r="F23" i="2"/>
  <c r="J23" i="2"/>
  <c r="N23" i="2"/>
  <c r="O23" i="2"/>
  <c r="C23" i="1"/>
  <c r="I24" i="2"/>
  <c r="J24" i="2"/>
  <c r="M24" i="2"/>
  <c r="N24" i="2"/>
  <c r="O24" i="2"/>
  <c r="C24" i="1"/>
  <c r="F25" i="2"/>
  <c r="J25" i="2"/>
  <c r="N25" i="2"/>
  <c r="O25" i="2"/>
  <c r="C25" i="1"/>
  <c r="F26" i="2"/>
  <c r="J26" i="2"/>
  <c r="N26" i="2"/>
  <c r="O26" i="2"/>
  <c r="C26" i="1"/>
  <c r="F27" i="2"/>
  <c r="J27" i="2"/>
  <c r="N27" i="2"/>
  <c r="O27" i="2"/>
  <c r="C27" i="1"/>
  <c r="F28" i="2"/>
  <c r="J28" i="2"/>
  <c r="N28" i="2"/>
  <c r="O28" i="2"/>
  <c r="C28" i="1"/>
  <c r="F29" i="2"/>
  <c r="J29" i="2"/>
  <c r="N29" i="2"/>
  <c r="O29" i="2"/>
  <c r="C29" i="1"/>
  <c r="F30" i="2"/>
  <c r="J30" i="2"/>
  <c r="N30" i="2"/>
  <c r="O30" i="2"/>
  <c r="C30" i="1"/>
  <c r="F31" i="2"/>
  <c r="J31" i="2"/>
  <c r="N31" i="2"/>
  <c r="O31" i="2"/>
  <c r="C31" i="1"/>
  <c r="E32" i="2"/>
  <c r="F32" i="2"/>
  <c r="I32" i="2"/>
  <c r="J32" i="2"/>
  <c r="M32" i="2"/>
  <c r="N32" i="2"/>
  <c r="O32" i="2"/>
  <c r="C32" i="1"/>
  <c r="E33" i="2"/>
  <c r="F33" i="2"/>
  <c r="I33" i="2"/>
  <c r="J33" i="2"/>
  <c r="M33" i="2"/>
  <c r="N33" i="2"/>
  <c r="O33" i="2"/>
  <c r="C33" i="1"/>
  <c r="F34" i="2"/>
  <c r="J34" i="2"/>
  <c r="N34" i="2"/>
  <c r="O34" i="2"/>
  <c r="C34" i="1"/>
  <c r="F35" i="2"/>
  <c r="J35" i="2"/>
  <c r="N35" i="2"/>
  <c r="O35" i="2"/>
  <c r="C35" i="1"/>
  <c r="F36" i="2"/>
  <c r="J36" i="2"/>
  <c r="N36" i="2"/>
  <c r="O36" i="2"/>
  <c r="C36" i="1"/>
  <c r="F37" i="2"/>
  <c r="J37" i="2"/>
  <c r="N37" i="2"/>
  <c r="O37" i="2"/>
  <c r="C37" i="1"/>
  <c r="F38" i="2"/>
  <c r="J38" i="2"/>
  <c r="N38" i="2"/>
  <c r="O38" i="2"/>
  <c r="C38" i="1"/>
  <c r="F2" i="3"/>
  <c r="J2" i="3"/>
  <c r="N2" i="3"/>
  <c r="O2" i="3"/>
  <c r="D2" i="1"/>
  <c r="F2" i="4"/>
  <c r="J2" i="4"/>
  <c r="N2" i="4"/>
  <c r="O2" i="4"/>
  <c r="E2" i="1"/>
  <c r="F2" i="5"/>
  <c r="J2" i="5"/>
  <c r="N2" i="5"/>
  <c r="O2" i="5"/>
  <c r="F2" i="1"/>
  <c r="F2" i="6"/>
  <c r="J2" i="6"/>
  <c r="N2" i="6"/>
  <c r="O2" i="6"/>
  <c r="G2" i="1"/>
  <c r="H2" i="1"/>
  <c r="E3" i="3"/>
  <c r="F3" i="3"/>
  <c r="I3" i="3"/>
  <c r="J3" i="3"/>
  <c r="M3" i="3"/>
  <c r="N3" i="3"/>
  <c r="O3" i="3"/>
  <c r="D3" i="1"/>
  <c r="E3" i="4"/>
  <c r="F3" i="4"/>
  <c r="I3" i="4"/>
  <c r="J3" i="4"/>
  <c r="M3" i="4"/>
  <c r="N3" i="4"/>
  <c r="O3" i="4"/>
  <c r="E3" i="1"/>
  <c r="E3" i="5"/>
  <c r="F3" i="5"/>
  <c r="I3" i="5"/>
  <c r="J3" i="5"/>
  <c r="M3" i="5"/>
  <c r="N3" i="5"/>
  <c r="O3" i="5"/>
  <c r="F3" i="1"/>
  <c r="E3" i="6"/>
  <c r="F3" i="6"/>
  <c r="I3" i="6"/>
  <c r="J3" i="6"/>
  <c r="M3" i="6"/>
  <c r="N3" i="6"/>
  <c r="O3" i="6"/>
  <c r="G3" i="1"/>
  <c r="H3" i="1"/>
  <c r="E4" i="3"/>
  <c r="F4" i="3"/>
  <c r="I4" i="3"/>
  <c r="J4" i="3"/>
  <c r="M4" i="3"/>
  <c r="N4" i="3"/>
  <c r="O4" i="3"/>
  <c r="D4" i="1"/>
  <c r="E4" i="4"/>
  <c r="F4" i="4"/>
  <c r="I4" i="4"/>
  <c r="J4" i="4"/>
  <c r="M4" i="4"/>
  <c r="N4" i="4"/>
  <c r="O4" i="4"/>
  <c r="E4" i="1"/>
  <c r="E4" i="5"/>
  <c r="F4" i="5"/>
  <c r="I4" i="5"/>
  <c r="J4" i="5"/>
  <c r="M4" i="5"/>
  <c r="N4" i="5"/>
  <c r="O4" i="5"/>
  <c r="F4" i="1"/>
  <c r="E4" i="6"/>
  <c r="F4" i="6"/>
  <c r="I4" i="6"/>
  <c r="J4" i="6"/>
  <c r="M4" i="6"/>
  <c r="N4" i="6"/>
  <c r="O4" i="6"/>
  <c r="G4" i="1"/>
  <c r="H4" i="1"/>
  <c r="F5" i="3"/>
  <c r="J5" i="3"/>
  <c r="N5" i="3"/>
  <c r="O5" i="3"/>
  <c r="D5" i="1"/>
  <c r="F5" i="4"/>
  <c r="J5" i="4"/>
  <c r="N5" i="4"/>
  <c r="O5" i="4"/>
  <c r="E5" i="1"/>
  <c r="F5" i="5"/>
  <c r="J5" i="5"/>
  <c r="N5" i="5"/>
  <c r="O5" i="5"/>
  <c r="F5" i="1"/>
  <c r="F5" i="6"/>
  <c r="J5" i="6"/>
  <c r="N5" i="6"/>
  <c r="O5" i="6"/>
  <c r="G5" i="1"/>
  <c r="H5" i="1"/>
  <c r="F6" i="3"/>
  <c r="J6" i="3"/>
  <c r="N6" i="3"/>
  <c r="O6" i="3"/>
  <c r="D6" i="1"/>
  <c r="F6" i="4"/>
  <c r="J6" i="4"/>
  <c r="N6" i="4"/>
  <c r="O6" i="4"/>
  <c r="E6" i="1"/>
  <c r="F6" i="5"/>
  <c r="J6" i="5"/>
  <c r="N6" i="5"/>
  <c r="O6" i="5"/>
  <c r="F6" i="1"/>
  <c r="F6" i="6"/>
  <c r="J6" i="6"/>
  <c r="N6" i="6"/>
  <c r="O6" i="6"/>
  <c r="G6" i="1"/>
  <c r="H6" i="1"/>
  <c r="F7" i="3"/>
  <c r="J7" i="3"/>
  <c r="N7" i="3"/>
  <c r="O7" i="3"/>
  <c r="D7" i="1"/>
  <c r="F7" i="4"/>
  <c r="J7" i="4"/>
  <c r="N7" i="4"/>
  <c r="O7" i="4"/>
  <c r="E7" i="1"/>
  <c r="F7" i="5"/>
  <c r="J7" i="5"/>
  <c r="N7" i="5"/>
  <c r="O7" i="5"/>
  <c r="F7" i="1"/>
  <c r="F7" i="6"/>
  <c r="J7" i="6"/>
  <c r="N7" i="6"/>
  <c r="O7" i="6"/>
  <c r="G7" i="1"/>
  <c r="H7" i="1"/>
  <c r="F8" i="3"/>
  <c r="J8" i="3"/>
  <c r="N8" i="3"/>
  <c r="O8" i="3"/>
  <c r="D8" i="1"/>
  <c r="F8" i="4"/>
  <c r="J8" i="4"/>
  <c r="N8" i="4"/>
  <c r="O8" i="4"/>
  <c r="E8" i="1"/>
  <c r="F8" i="5"/>
  <c r="J8" i="5"/>
  <c r="N8" i="5"/>
  <c r="O8" i="5"/>
  <c r="F8" i="1"/>
  <c r="F8" i="6"/>
  <c r="J8" i="6"/>
  <c r="N8" i="6"/>
  <c r="O8" i="6"/>
  <c r="G8" i="1"/>
  <c r="H8" i="1"/>
  <c r="E9" i="3"/>
  <c r="F9" i="3"/>
  <c r="I9" i="3"/>
  <c r="J9" i="3"/>
  <c r="M9" i="3"/>
  <c r="N9" i="3"/>
  <c r="O9" i="3"/>
  <c r="D9" i="1"/>
  <c r="I9" i="4"/>
  <c r="J9" i="4"/>
  <c r="M9" i="4"/>
  <c r="N9" i="4"/>
  <c r="O9" i="4"/>
  <c r="E9" i="1"/>
  <c r="E9" i="5"/>
  <c r="F9" i="5"/>
  <c r="I9" i="5"/>
  <c r="J9" i="5"/>
  <c r="M9" i="5"/>
  <c r="N9" i="5"/>
  <c r="O9" i="5"/>
  <c r="F9" i="1"/>
  <c r="E9" i="6"/>
  <c r="F9" i="6"/>
  <c r="I9" i="6"/>
  <c r="J9" i="6"/>
  <c r="M9" i="6"/>
  <c r="N9" i="6"/>
  <c r="O9" i="6"/>
  <c r="G9" i="1"/>
  <c r="H9" i="1"/>
  <c r="F10" i="3"/>
  <c r="J10" i="3"/>
  <c r="N10" i="3"/>
  <c r="O10" i="3"/>
  <c r="D10" i="1"/>
  <c r="F10" i="4"/>
  <c r="J10" i="4"/>
  <c r="N10" i="4"/>
  <c r="O10" i="4"/>
  <c r="E10" i="1"/>
  <c r="F10" i="5"/>
  <c r="J10" i="5"/>
  <c r="N10" i="5"/>
  <c r="O10" i="5"/>
  <c r="F10" i="1"/>
  <c r="F10" i="6"/>
  <c r="J10" i="6"/>
  <c r="N10" i="6"/>
  <c r="O10" i="6"/>
  <c r="G10" i="1"/>
  <c r="H10" i="1"/>
  <c r="F11" i="3"/>
  <c r="J11" i="3"/>
  <c r="N11" i="3"/>
  <c r="O11" i="3"/>
  <c r="D11" i="1"/>
  <c r="F11" i="4"/>
  <c r="J11" i="4"/>
  <c r="N11" i="4"/>
  <c r="O11" i="4"/>
  <c r="E11" i="1"/>
  <c r="F11" i="5"/>
  <c r="J11" i="5"/>
  <c r="N11" i="5"/>
  <c r="O11" i="5"/>
  <c r="F11" i="1"/>
  <c r="F11" i="6"/>
  <c r="J11" i="6"/>
  <c r="N11" i="6"/>
  <c r="O11" i="6"/>
  <c r="G11" i="1"/>
  <c r="H11" i="1"/>
  <c r="F12" i="3"/>
  <c r="J12" i="3"/>
  <c r="N12" i="3"/>
  <c r="O12" i="3"/>
  <c r="D12" i="1"/>
  <c r="F12" i="4"/>
  <c r="J12" i="4"/>
  <c r="N12" i="4"/>
  <c r="O12" i="4"/>
  <c r="E12" i="1"/>
  <c r="F12" i="5"/>
  <c r="J12" i="5"/>
  <c r="N12" i="5"/>
  <c r="O12" i="5"/>
  <c r="F12" i="1"/>
  <c r="F12" i="6"/>
  <c r="J12" i="6"/>
  <c r="N12" i="6"/>
  <c r="O12" i="6"/>
  <c r="G12" i="1"/>
  <c r="H12" i="1"/>
  <c r="E13" i="3"/>
  <c r="F13" i="3"/>
  <c r="I13" i="3"/>
  <c r="J13" i="3"/>
  <c r="M13" i="3"/>
  <c r="N13" i="3"/>
  <c r="O13" i="3"/>
  <c r="D13" i="1"/>
  <c r="E13" i="4"/>
  <c r="F13" i="4"/>
  <c r="I13" i="4"/>
  <c r="J13" i="4"/>
  <c r="M13" i="4"/>
  <c r="N13" i="4"/>
  <c r="O13" i="4"/>
  <c r="E13" i="1"/>
  <c r="E13" i="5"/>
  <c r="F13" i="5"/>
  <c r="I13" i="5"/>
  <c r="J13" i="5"/>
  <c r="M13" i="5"/>
  <c r="N13" i="5"/>
  <c r="O13" i="5"/>
  <c r="F13" i="1"/>
  <c r="E13" i="6"/>
  <c r="F13" i="6"/>
  <c r="I13" i="6"/>
  <c r="J13" i="6"/>
  <c r="M13" i="6"/>
  <c r="N13" i="6"/>
  <c r="O13" i="6"/>
  <c r="G13" i="1"/>
  <c r="H13" i="1"/>
  <c r="E14" i="3"/>
  <c r="F14" i="3"/>
  <c r="I14" i="3"/>
  <c r="J14" i="3"/>
  <c r="M14" i="3"/>
  <c r="N14" i="3"/>
  <c r="O14" i="3"/>
  <c r="D14" i="1"/>
  <c r="E14" i="4"/>
  <c r="F14" i="4"/>
  <c r="I14" i="4"/>
  <c r="J14" i="4"/>
  <c r="M14" i="4"/>
  <c r="N14" i="4"/>
  <c r="O14" i="4"/>
  <c r="E14" i="1"/>
  <c r="E14" i="5"/>
  <c r="F14" i="5"/>
  <c r="M14" i="5"/>
  <c r="N14" i="5"/>
  <c r="O14" i="5"/>
  <c r="F14" i="1"/>
  <c r="E14" i="6"/>
  <c r="F14" i="6"/>
  <c r="I14" i="6"/>
  <c r="J14" i="6"/>
  <c r="M14" i="6"/>
  <c r="N14" i="6"/>
  <c r="O14" i="6"/>
  <c r="G14" i="1"/>
  <c r="H14" i="1"/>
  <c r="F15" i="3"/>
  <c r="J15" i="3"/>
  <c r="N15" i="3"/>
  <c r="O15" i="3"/>
  <c r="D15" i="1"/>
  <c r="F15" i="4"/>
  <c r="J15" i="4"/>
  <c r="N15" i="4"/>
  <c r="O15" i="4"/>
  <c r="E15" i="1"/>
  <c r="F15" i="5"/>
  <c r="J15" i="5"/>
  <c r="N15" i="5"/>
  <c r="O15" i="5"/>
  <c r="F15" i="1"/>
  <c r="F15" i="6"/>
  <c r="J15" i="6"/>
  <c r="N15" i="6"/>
  <c r="O15" i="6"/>
  <c r="G15" i="1"/>
  <c r="H15" i="1"/>
  <c r="F16" i="3"/>
  <c r="J16" i="3"/>
  <c r="N16" i="3"/>
  <c r="O16" i="3"/>
  <c r="D16" i="1"/>
  <c r="F16" i="4"/>
  <c r="J16" i="4"/>
  <c r="N16" i="4"/>
  <c r="O16" i="4"/>
  <c r="E16" i="1"/>
  <c r="F16" i="5"/>
  <c r="J16" i="5"/>
  <c r="N16" i="5"/>
  <c r="O16" i="5"/>
  <c r="F16" i="1"/>
  <c r="F16" i="6"/>
  <c r="J16" i="6"/>
  <c r="N16" i="6"/>
  <c r="O16" i="6"/>
  <c r="G16" i="1"/>
  <c r="H16" i="1"/>
  <c r="F17" i="3"/>
  <c r="J17" i="3"/>
  <c r="N17" i="3"/>
  <c r="O17" i="3"/>
  <c r="D17" i="1"/>
  <c r="F17" i="4"/>
  <c r="J17" i="4"/>
  <c r="N17" i="4"/>
  <c r="O17" i="4"/>
  <c r="E17" i="1"/>
  <c r="F17" i="5"/>
  <c r="J17" i="5"/>
  <c r="N17" i="5"/>
  <c r="O17" i="5"/>
  <c r="F17" i="1"/>
  <c r="F17" i="6"/>
  <c r="J17" i="6"/>
  <c r="N17" i="6"/>
  <c r="O17" i="6"/>
  <c r="G17" i="1"/>
  <c r="H17" i="1"/>
  <c r="F18" i="3"/>
  <c r="J18" i="3"/>
  <c r="N18" i="3"/>
  <c r="O18" i="3"/>
  <c r="D18" i="1"/>
  <c r="F18" i="4"/>
  <c r="J18" i="4"/>
  <c r="N18" i="4"/>
  <c r="O18" i="4"/>
  <c r="E18" i="1"/>
  <c r="F18" i="5"/>
  <c r="J18" i="5"/>
  <c r="N18" i="5"/>
  <c r="O18" i="5"/>
  <c r="F18" i="1"/>
  <c r="F18" i="6"/>
  <c r="J18" i="6"/>
  <c r="N18" i="6"/>
  <c r="O18" i="6"/>
  <c r="G18" i="1"/>
  <c r="H18" i="1"/>
  <c r="E19" i="3"/>
  <c r="F19" i="3"/>
  <c r="I19" i="3"/>
  <c r="J19" i="3"/>
  <c r="M19" i="3"/>
  <c r="N19" i="3"/>
  <c r="O19" i="3"/>
  <c r="D19" i="1"/>
  <c r="E19" i="4"/>
  <c r="F19" i="4"/>
  <c r="I19" i="4"/>
  <c r="J19" i="4"/>
  <c r="M19" i="4"/>
  <c r="N19" i="4"/>
  <c r="O19" i="4"/>
  <c r="E19" i="1"/>
  <c r="E19" i="5"/>
  <c r="F19" i="5"/>
  <c r="I19" i="5"/>
  <c r="J19" i="5"/>
  <c r="M19" i="5"/>
  <c r="N19" i="5"/>
  <c r="O19" i="5"/>
  <c r="F19" i="1"/>
  <c r="E19" i="6"/>
  <c r="F19" i="6"/>
  <c r="I19" i="6"/>
  <c r="J19" i="6"/>
  <c r="M19" i="6"/>
  <c r="N19" i="6"/>
  <c r="O19" i="6"/>
  <c r="G19" i="1"/>
  <c r="H19" i="1"/>
  <c r="F20" i="3"/>
  <c r="J20" i="3"/>
  <c r="N20" i="3"/>
  <c r="O20" i="3"/>
  <c r="D20" i="1"/>
  <c r="F20" i="4"/>
  <c r="J20" i="4"/>
  <c r="N20" i="4"/>
  <c r="O20" i="4"/>
  <c r="E20" i="1"/>
  <c r="F20" i="5"/>
  <c r="J20" i="5"/>
  <c r="N20" i="5"/>
  <c r="O20" i="5"/>
  <c r="F20" i="1"/>
  <c r="F20" i="6"/>
  <c r="J20" i="6"/>
  <c r="N20" i="6"/>
  <c r="O20" i="6"/>
  <c r="G20" i="1"/>
  <c r="H20" i="1"/>
  <c r="F21" i="3"/>
  <c r="J21" i="3"/>
  <c r="N21" i="3"/>
  <c r="O21" i="3"/>
  <c r="D21" i="1"/>
  <c r="F21" i="4"/>
  <c r="J21" i="4"/>
  <c r="N21" i="4"/>
  <c r="O21" i="4"/>
  <c r="E21" i="1"/>
  <c r="F21" i="5"/>
  <c r="J21" i="5"/>
  <c r="N21" i="5"/>
  <c r="O21" i="5"/>
  <c r="F21" i="1"/>
  <c r="F21" i="6"/>
  <c r="J21" i="6"/>
  <c r="N21" i="6"/>
  <c r="O21" i="6"/>
  <c r="G21" i="1"/>
  <c r="H21" i="1"/>
  <c r="F22" i="3"/>
  <c r="J22" i="3"/>
  <c r="N22" i="3"/>
  <c r="O22" i="3"/>
  <c r="D22" i="1"/>
  <c r="F22" i="4"/>
  <c r="J22" i="4"/>
  <c r="N22" i="4"/>
  <c r="O22" i="4"/>
  <c r="E22" i="1"/>
  <c r="F22" i="5"/>
  <c r="J22" i="5"/>
  <c r="N22" i="5"/>
  <c r="O22" i="5"/>
  <c r="F22" i="1"/>
  <c r="F22" i="6"/>
  <c r="J22" i="6"/>
  <c r="N22" i="6"/>
  <c r="O22" i="6"/>
  <c r="G22" i="1"/>
  <c r="H22" i="1"/>
  <c r="F23" i="3"/>
  <c r="J23" i="3"/>
  <c r="N23" i="3"/>
  <c r="O23" i="3"/>
  <c r="D23" i="1"/>
  <c r="F23" i="4"/>
  <c r="J23" i="4"/>
  <c r="N23" i="4"/>
  <c r="O23" i="4"/>
  <c r="E23" i="1"/>
  <c r="F23" i="5"/>
  <c r="J23" i="5"/>
  <c r="N23" i="5"/>
  <c r="O23" i="5"/>
  <c r="F23" i="1"/>
  <c r="F23" i="6"/>
  <c r="J23" i="6"/>
  <c r="N23" i="6"/>
  <c r="O23" i="6"/>
  <c r="G23" i="1"/>
  <c r="H23" i="1"/>
  <c r="E24" i="3"/>
  <c r="F24" i="3"/>
  <c r="I24" i="3"/>
  <c r="J24" i="3"/>
  <c r="M24" i="3"/>
  <c r="N24" i="3"/>
  <c r="O24" i="3"/>
  <c r="D24" i="1"/>
  <c r="E24" i="4"/>
  <c r="F24" i="4"/>
  <c r="I24" i="4"/>
  <c r="J24" i="4"/>
  <c r="M24" i="4"/>
  <c r="N24" i="4"/>
  <c r="O24" i="4"/>
  <c r="E24" i="1"/>
  <c r="E24" i="5"/>
  <c r="F24" i="5"/>
  <c r="I24" i="5"/>
  <c r="J24" i="5"/>
  <c r="M24" i="5"/>
  <c r="N24" i="5"/>
  <c r="O24" i="5"/>
  <c r="F24" i="1"/>
  <c r="E24" i="6"/>
  <c r="F24" i="6"/>
  <c r="I24" i="6"/>
  <c r="J24" i="6"/>
  <c r="M24" i="6"/>
  <c r="N24" i="6"/>
  <c r="O24" i="6"/>
  <c r="G24" i="1"/>
  <c r="H24" i="1"/>
  <c r="F25" i="3"/>
  <c r="J25" i="3"/>
  <c r="N25" i="3"/>
  <c r="O25" i="3"/>
  <c r="D25" i="1"/>
  <c r="F25" i="4"/>
  <c r="J25" i="4"/>
  <c r="N25" i="4"/>
  <c r="O25" i="4"/>
  <c r="E25" i="1"/>
  <c r="F25" i="5"/>
  <c r="J25" i="5"/>
  <c r="N25" i="5"/>
  <c r="O25" i="5"/>
  <c r="F25" i="1"/>
  <c r="F25" i="6"/>
  <c r="J25" i="6"/>
  <c r="N25" i="6"/>
  <c r="O25" i="6"/>
  <c r="G25" i="1"/>
  <c r="H25" i="1"/>
  <c r="F26" i="3"/>
  <c r="J26" i="3"/>
  <c r="N26" i="3"/>
  <c r="O26" i="3"/>
  <c r="D26" i="1"/>
  <c r="F26" i="4"/>
  <c r="J26" i="4"/>
  <c r="N26" i="4"/>
  <c r="O26" i="4"/>
  <c r="E26" i="1"/>
  <c r="F26" i="5"/>
  <c r="J26" i="5"/>
  <c r="N26" i="5"/>
  <c r="O26" i="5"/>
  <c r="F26" i="1"/>
  <c r="F26" i="6"/>
  <c r="J26" i="6"/>
  <c r="N26" i="6"/>
  <c r="O26" i="6"/>
  <c r="G26" i="1"/>
  <c r="H26" i="1"/>
  <c r="F27" i="3"/>
  <c r="J27" i="3"/>
  <c r="N27" i="3"/>
  <c r="O27" i="3"/>
  <c r="D27" i="1"/>
  <c r="F27" i="4"/>
  <c r="J27" i="4"/>
  <c r="N27" i="4"/>
  <c r="O27" i="4"/>
  <c r="E27" i="1"/>
  <c r="F27" i="5"/>
  <c r="J27" i="5"/>
  <c r="N27" i="5"/>
  <c r="O27" i="5"/>
  <c r="F27" i="1"/>
  <c r="F27" i="6"/>
  <c r="J27" i="6"/>
  <c r="N27" i="6"/>
  <c r="O27" i="6"/>
  <c r="G27" i="1"/>
  <c r="H27" i="1"/>
  <c r="F28" i="3"/>
  <c r="J28" i="3"/>
  <c r="N28" i="3"/>
  <c r="O28" i="3"/>
  <c r="D28" i="1"/>
  <c r="F28" i="4"/>
  <c r="J28" i="4"/>
  <c r="N28" i="4"/>
  <c r="O28" i="4"/>
  <c r="E28" i="1"/>
  <c r="F28" i="5"/>
  <c r="J28" i="5"/>
  <c r="N28" i="5"/>
  <c r="O28" i="5"/>
  <c r="F28" i="1"/>
  <c r="F28" i="6"/>
  <c r="J28" i="6"/>
  <c r="N28" i="6"/>
  <c r="O28" i="6"/>
  <c r="G28" i="1"/>
  <c r="H28" i="1"/>
  <c r="F29" i="3"/>
  <c r="J29" i="3"/>
  <c r="N29" i="3"/>
  <c r="O29" i="3"/>
  <c r="D29" i="1"/>
  <c r="F29" i="4"/>
  <c r="J29" i="4"/>
  <c r="N29" i="4"/>
  <c r="O29" i="4"/>
  <c r="E29" i="1"/>
  <c r="F29" i="5"/>
  <c r="J29" i="5"/>
  <c r="N29" i="5"/>
  <c r="O29" i="5"/>
  <c r="F29" i="1"/>
  <c r="F29" i="6"/>
  <c r="J29" i="6"/>
  <c r="N29" i="6"/>
  <c r="O29" i="6"/>
  <c r="G29" i="1"/>
  <c r="H29" i="1"/>
  <c r="F30" i="3"/>
  <c r="J30" i="3"/>
  <c r="N30" i="3"/>
  <c r="O30" i="3"/>
  <c r="D30" i="1"/>
  <c r="F30" i="4"/>
  <c r="J30" i="4"/>
  <c r="N30" i="4"/>
  <c r="O30" i="4"/>
  <c r="E30" i="1"/>
  <c r="F30" i="5"/>
  <c r="J30" i="5"/>
  <c r="N30" i="5"/>
  <c r="O30" i="5"/>
  <c r="F30" i="1"/>
  <c r="F30" i="6"/>
  <c r="J30" i="6"/>
  <c r="N30" i="6"/>
  <c r="O30" i="6"/>
  <c r="G30" i="1"/>
  <c r="H30" i="1"/>
  <c r="F31" i="3"/>
  <c r="J31" i="3"/>
  <c r="N31" i="3"/>
  <c r="O31" i="3"/>
  <c r="D31" i="1"/>
  <c r="F31" i="4"/>
  <c r="J31" i="4"/>
  <c r="N31" i="4"/>
  <c r="O31" i="4"/>
  <c r="E31" i="1"/>
  <c r="F31" i="5"/>
  <c r="J31" i="5"/>
  <c r="N31" i="5"/>
  <c r="O31" i="5"/>
  <c r="F31" i="1"/>
  <c r="F31" i="6"/>
  <c r="J31" i="6"/>
  <c r="N31" i="6"/>
  <c r="O31" i="6"/>
  <c r="G31" i="1"/>
  <c r="H31" i="1"/>
  <c r="E32" i="3"/>
  <c r="F32" i="3"/>
  <c r="I32" i="3"/>
  <c r="J32" i="3"/>
  <c r="M32" i="3"/>
  <c r="N32" i="3"/>
  <c r="O32" i="3"/>
  <c r="D32" i="1"/>
  <c r="E32" i="4"/>
  <c r="F32" i="4"/>
  <c r="I32" i="4"/>
  <c r="J32" i="4"/>
  <c r="M32" i="4"/>
  <c r="N32" i="4"/>
  <c r="O32" i="4"/>
  <c r="E32" i="1"/>
  <c r="E32" i="5"/>
  <c r="F32" i="5"/>
  <c r="I32" i="5"/>
  <c r="J32" i="5"/>
  <c r="M32" i="5"/>
  <c r="N32" i="5"/>
  <c r="O32" i="5"/>
  <c r="F32" i="1"/>
  <c r="E32" i="6"/>
  <c r="F32" i="6"/>
  <c r="I32" i="6"/>
  <c r="J32" i="6"/>
  <c r="M32" i="6"/>
  <c r="N32" i="6"/>
  <c r="O32" i="6"/>
  <c r="G32" i="1"/>
  <c r="H32" i="1"/>
  <c r="E33" i="3"/>
  <c r="F33" i="3"/>
  <c r="I33" i="3"/>
  <c r="J33" i="3"/>
  <c r="M33" i="3"/>
  <c r="N33" i="3"/>
  <c r="O33" i="3"/>
  <c r="D33" i="1"/>
  <c r="E33" i="4"/>
  <c r="F33" i="4"/>
  <c r="I33" i="4"/>
  <c r="J33" i="4"/>
  <c r="M33" i="4"/>
  <c r="N33" i="4"/>
  <c r="O33" i="4"/>
  <c r="E33" i="1"/>
  <c r="E33" i="5"/>
  <c r="F33" i="5"/>
  <c r="I33" i="5"/>
  <c r="J33" i="5"/>
  <c r="M33" i="5"/>
  <c r="N33" i="5"/>
  <c r="O33" i="5"/>
  <c r="F33" i="1"/>
  <c r="E33" i="6"/>
  <c r="F33" i="6"/>
  <c r="I33" i="6"/>
  <c r="J33" i="6"/>
  <c r="M33" i="6"/>
  <c r="N33" i="6"/>
  <c r="O33" i="6"/>
  <c r="G33" i="1"/>
  <c r="H33" i="1"/>
  <c r="F34" i="3"/>
  <c r="J34" i="3"/>
  <c r="N34" i="3"/>
  <c r="O34" i="3"/>
  <c r="D34" i="1"/>
  <c r="F34" i="4"/>
  <c r="J34" i="4"/>
  <c r="N34" i="4"/>
  <c r="O34" i="4"/>
  <c r="E34" i="1"/>
  <c r="F34" i="5"/>
  <c r="J34" i="5"/>
  <c r="N34" i="5"/>
  <c r="O34" i="5"/>
  <c r="F34" i="1"/>
  <c r="F34" i="6"/>
  <c r="J34" i="6"/>
  <c r="N34" i="6"/>
  <c r="O34" i="6"/>
  <c r="G34" i="1"/>
  <c r="H34" i="1"/>
  <c r="F35" i="3"/>
  <c r="J35" i="3"/>
  <c r="N35" i="3"/>
  <c r="O35" i="3"/>
  <c r="D35" i="1"/>
  <c r="F35" i="4"/>
  <c r="J35" i="4"/>
  <c r="N35" i="4"/>
  <c r="O35" i="4"/>
  <c r="E35" i="1"/>
  <c r="F35" i="5"/>
  <c r="J35" i="5"/>
  <c r="N35" i="5"/>
  <c r="O35" i="5"/>
  <c r="F35" i="1"/>
  <c r="F35" i="6"/>
  <c r="J35" i="6"/>
  <c r="N35" i="6"/>
  <c r="O35" i="6"/>
  <c r="G35" i="1"/>
  <c r="H35" i="1"/>
  <c r="F36" i="3"/>
  <c r="J36" i="3"/>
  <c r="N36" i="3"/>
  <c r="O36" i="3"/>
  <c r="D36" i="1"/>
  <c r="F36" i="4"/>
  <c r="J36" i="4"/>
  <c r="N36" i="4"/>
  <c r="O36" i="4"/>
  <c r="E36" i="1"/>
  <c r="F36" i="5"/>
  <c r="J36" i="5"/>
  <c r="N36" i="5"/>
  <c r="O36" i="5"/>
  <c r="F36" i="1"/>
  <c r="F36" i="6"/>
  <c r="J36" i="6"/>
  <c r="N36" i="6"/>
  <c r="O36" i="6"/>
  <c r="G36" i="1"/>
  <c r="H36" i="1"/>
  <c r="F37" i="3"/>
  <c r="J37" i="3"/>
  <c r="N37" i="3"/>
  <c r="O37" i="3"/>
  <c r="D37" i="1"/>
  <c r="F37" i="4"/>
  <c r="J37" i="4"/>
  <c r="N37" i="4"/>
  <c r="O37" i="4"/>
  <c r="E37" i="1"/>
  <c r="F37" i="5"/>
  <c r="J37" i="5"/>
  <c r="N37" i="5"/>
  <c r="O37" i="5"/>
  <c r="F37" i="1"/>
  <c r="F37" i="6"/>
  <c r="J37" i="6"/>
  <c r="N37" i="6"/>
  <c r="O37" i="6"/>
  <c r="G37" i="1"/>
  <c r="H37" i="1"/>
  <c r="F38" i="3"/>
  <c r="J38" i="3"/>
  <c r="N38" i="3"/>
  <c r="O38" i="3"/>
  <c r="D38" i="1"/>
  <c r="F38" i="4"/>
  <c r="J38" i="4"/>
  <c r="N38" i="4"/>
  <c r="O38" i="4"/>
  <c r="E38" i="1"/>
  <c r="F38" i="5"/>
  <c r="J38" i="5"/>
  <c r="N38" i="5"/>
  <c r="O38" i="5"/>
  <c r="F38" i="1"/>
  <c r="F38" i="6"/>
  <c r="J38" i="6"/>
  <c r="N38" i="6"/>
  <c r="O38" i="6"/>
  <c r="G38" i="1"/>
  <c r="H38" i="1"/>
  <c r="M38" i="6"/>
  <c r="L38" i="6"/>
  <c r="I38" i="6"/>
  <c r="H38" i="6"/>
  <c r="E38" i="6"/>
  <c r="D38" i="6"/>
  <c r="M37" i="6"/>
  <c r="L37" i="6"/>
  <c r="I37" i="6"/>
  <c r="H37" i="6"/>
  <c r="E37" i="6"/>
  <c r="D37" i="6"/>
  <c r="M36" i="6"/>
  <c r="L36" i="6"/>
  <c r="I36" i="6"/>
  <c r="H36" i="6"/>
  <c r="E36" i="6"/>
  <c r="D36" i="6"/>
  <c r="M35" i="6"/>
  <c r="L35" i="6"/>
  <c r="I35" i="6"/>
  <c r="H35" i="6"/>
  <c r="E35" i="6"/>
  <c r="D35" i="6"/>
  <c r="M34" i="6"/>
  <c r="L34" i="6"/>
  <c r="I34" i="6"/>
  <c r="H34" i="6"/>
  <c r="E34" i="6"/>
  <c r="D34" i="6"/>
  <c r="L33" i="6"/>
  <c r="H33" i="6"/>
  <c r="D33" i="6"/>
  <c r="L32" i="6"/>
  <c r="H32" i="6"/>
  <c r="D32" i="6"/>
  <c r="M31" i="6"/>
  <c r="L31" i="6"/>
  <c r="I31" i="6"/>
  <c r="H31" i="6"/>
  <c r="E31" i="6"/>
  <c r="D31" i="6"/>
  <c r="M30" i="6"/>
  <c r="L30" i="6"/>
  <c r="I30" i="6"/>
  <c r="H30" i="6"/>
  <c r="E30" i="6"/>
  <c r="D30" i="6"/>
  <c r="M29" i="6"/>
  <c r="L29" i="6"/>
  <c r="I29" i="6"/>
  <c r="H29" i="6"/>
  <c r="E29" i="6"/>
  <c r="D29" i="6"/>
  <c r="M28" i="6"/>
  <c r="L28" i="6"/>
  <c r="I28" i="6"/>
  <c r="H28" i="6"/>
  <c r="E28" i="6"/>
  <c r="D28" i="6"/>
  <c r="M27" i="6"/>
  <c r="L27" i="6"/>
  <c r="I27" i="6"/>
  <c r="H27" i="6"/>
  <c r="E27" i="6"/>
  <c r="D27" i="6"/>
  <c r="M26" i="6"/>
  <c r="L26" i="6"/>
  <c r="I26" i="6"/>
  <c r="H26" i="6"/>
  <c r="E26" i="6"/>
  <c r="D26" i="6"/>
  <c r="M25" i="6"/>
  <c r="L25" i="6"/>
  <c r="I25" i="6"/>
  <c r="H25" i="6"/>
  <c r="E25" i="6"/>
  <c r="D25" i="6"/>
  <c r="L24" i="6"/>
  <c r="H24" i="6"/>
  <c r="D24" i="6"/>
  <c r="M23" i="6"/>
  <c r="L23" i="6"/>
  <c r="I23" i="6"/>
  <c r="H23" i="6"/>
  <c r="E23" i="6"/>
  <c r="D23" i="6"/>
  <c r="M22" i="6"/>
  <c r="L22" i="6"/>
  <c r="I22" i="6"/>
  <c r="H22" i="6"/>
  <c r="E22" i="6"/>
  <c r="D22" i="6"/>
  <c r="M21" i="6"/>
  <c r="L21" i="6"/>
  <c r="I21" i="6"/>
  <c r="H21" i="6"/>
  <c r="E21" i="6"/>
  <c r="D21" i="6"/>
  <c r="M20" i="6"/>
  <c r="L20" i="6"/>
  <c r="I20" i="6"/>
  <c r="H20" i="6"/>
  <c r="E20" i="6"/>
  <c r="D20" i="6"/>
  <c r="L19" i="6"/>
  <c r="H19" i="6"/>
  <c r="D19" i="6"/>
  <c r="M18" i="6"/>
  <c r="L18" i="6"/>
  <c r="I18" i="6"/>
  <c r="H18" i="6"/>
  <c r="E18" i="6"/>
  <c r="D18" i="6"/>
  <c r="M17" i="6"/>
  <c r="L17" i="6"/>
  <c r="I17" i="6"/>
  <c r="H17" i="6"/>
  <c r="E17" i="6"/>
  <c r="D17" i="6"/>
  <c r="M16" i="6"/>
  <c r="L16" i="6"/>
  <c r="I16" i="6"/>
  <c r="H16" i="6"/>
  <c r="E16" i="6"/>
  <c r="D16" i="6"/>
  <c r="M15" i="6"/>
  <c r="L15" i="6"/>
  <c r="I15" i="6"/>
  <c r="H15" i="6"/>
  <c r="E15" i="6"/>
  <c r="D15" i="6"/>
  <c r="L14" i="6"/>
  <c r="H14" i="6"/>
  <c r="D14" i="6"/>
  <c r="L13" i="6"/>
  <c r="H13" i="6"/>
  <c r="D13" i="6"/>
  <c r="M12" i="6"/>
  <c r="L12" i="6"/>
  <c r="I12" i="6"/>
  <c r="H12" i="6"/>
  <c r="E12" i="6"/>
  <c r="D12" i="6"/>
  <c r="M11" i="6"/>
  <c r="L11" i="6"/>
  <c r="I11" i="6"/>
  <c r="H11" i="6"/>
  <c r="E11" i="6"/>
  <c r="D11" i="6"/>
  <c r="M10" i="6"/>
  <c r="L10" i="6"/>
  <c r="I10" i="6"/>
  <c r="H10" i="6"/>
  <c r="E10" i="6"/>
  <c r="D10" i="6"/>
  <c r="L9" i="6"/>
  <c r="H9" i="6"/>
  <c r="D9" i="6"/>
  <c r="M8" i="6"/>
  <c r="L8" i="6"/>
  <c r="I8" i="6"/>
  <c r="H8" i="6"/>
  <c r="E8" i="6"/>
  <c r="D8" i="6"/>
  <c r="M7" i="6"/>
  <c r="L7" i="6"/>
  <c r="I7" i="6"/>
  <c r="H7" i="6"/>
  <c r="E7" i="6"/>
  <c r="D7" i="6"/>
  <c r="M6" i="6"/>
  <c r="L6" i="6"/>
  <c r="I6" i="6"/>
  <c r="H6" i="6"/>
  <c r="E6" i="6"/>
  <c r="D6" i="6"/>
  <c r="M5" i="6"/>
  <c r="L5" i="6"/>
  <c r="I5" i="6"/>
  <c r="H5" i="6"/>
  <c r="E5" i="6"/>
  <c r="D5" i="6"/>
  <c r="L4" i="6"/>
  <c r="H4" i="6"/>
  <c r="D4" i="6"/>
  <c r="L3" i="6"/>
  <c r="H3" i="6"/>
  <c r="D3" i="6"/>
  <c r="M2" i="6"/>
  <c r="L2" i="6"/>
  <c r="I2" i="6"/>
  <c r="H2" i="6"/>
  <c r="E2" i="6"/>
  <c r="D2" i="6"/>
  <c r="M38" i="5"/>
  <c r="L38" i="5"/>
  <c r="I38" i="5"/>
  <c r="H38" i="5"/>
  <c r="E38" i="5"/>
  <c r="D38" i="5"/>
  <c r="M37" i="5"/>
  <c r="L37" i="5"/>
  <c r="I37" i="5"/>
  <c r="H37" i="5"/>
  <c r="E37" i="5"/>
  <c r="D37" i="5"/>
  <c r="M36" i="5"/>
  <c r="L36" i="5"/>
  <c r="I36" i="5"/>
  <c r="H36" i="5"/>
  <c r="E36" i="5"/>
  <c r="D36" i="5"/>
  <c r="M35" i="5"/>
  <c r="L35" i="5"/>
  <c r="I35" i="5"/>
  <c r="H35" i="5"/>
  <c r="E35" i="5"/>
  <c r="D35" i="5"/>
  <c r="M34" i="5"/>
  <c r="L34" i="5"/>
  <c r="I34" i="5"/>
  <c r="H34" i="5"/>
  <c r="E34" i="5"/>
  <c r="D34" i="5"/>
  <c r="L33" i="5"/>
  <c r="H33" i="5"/>
  <c r="D33" i="5"/>
  <c r="L32" i="5"/>
  <c r="H32" i="5"/>
  <c r="D32" i="5"/>
  <c r="M31" i="5"/>
  <c r="L31" i="5"/>
  <c r="I31" i="5"/>
  <c r="H31" i="5"/>
  <c r="E31" i="5"/>
  <c r="D31" i="5"/>
  <c r="M30" i="5"/>
  <c r="L30" i="5"/>
  <c r="I30" i="5"/>
  <c r="H30" i="5"/>
  <c r="E30" i="5"/>
  <c r="D30" i="5"/>
  <c r="M29" i="5"/>
  <c r="L29" i="5"/>
  <c r="I29" i="5"/>
  <c r="H29" i="5"/>
  <c r="E29" i="5"/>
  <c r="D29" i="5"/>
  <c r="M28" i="5"/>
  <c r="L28" i="5"/>
  <c r="I28" i="5"/>
  <c r="H28" i="5"/>
  <c r="E28" i="5"/>
  <c r="D28" i="5"/>
  <c r="M27" i="5"/>
  <c r="L27" i="5"/>
  <c r="I27" i="5"/>
  <c r="H27" i="5"/>
  <c r="E27" i="5"/>
  <c r="D27" i="5"/>
  <c r="M26" i="5"/>
  <c r="L26" i="5"/>
  <c r="I26" i="5"/>
  <c r="H26" i="5"/>
  <c r="E26" i="5"/>
  <c r="D26" i="5"/>
  <c r="M25" i="5"/>
  <c r="L25" i="5"/>
  <c r="I25" i="5"/>
  <c r="H25" i="5"/>
  <c r="E25" i="5"/>
  <c r="D25" i="5"/>
  <c r="L24" i="5"/>
  <c r="H24" i="5"/>
  <c r="D24" i="5"/>
  <c r="M23" i="5"/>
  <c r="L23" i="5"/>
  <c r="I23" i="5"/>
  <c r="H23" i="5"/>
  <c r="E23" i="5"/>
  <c r="D23" i="5"/>
  <c r="M22" i="5"/>
  <c r="L22" i="5"/>
  <c r="I22" i="5"/>
  <c r="H22" i="5"/>
  <c r="E22" i="5"/>
  <c r="D22" i="5"/>
  <c r="M21" i="5"/>
  <c r="L21" i="5"/>
  <c r="I21" i="5"/>
  <c r="H21" i="5"/>
  <c r="E21" i="5"/>
  <c r="D21" i="5"/>
  <c r="M20" i="5"/>
  <c r="L20" i="5"/>
  <c r="I20" i="5"/>
  <c r="H20" i="5"/>
  <c r="E20" i="5"/>
  <c r="D20" i="5"/>
  <c r="L19" i="5"/>
  <c r="H19" i="5"/>
  <c r="D19" i="5"/>
  <c r="M18" i="5"/>
  <c r="L18" i="5"/>
  <c r="I18" i="5"/>
  <c r="H18" i="5"/>
  <c r="E18" i="5"/>
  <c r="D18" i="5"/>
  <c r="M17" i="5"/>
  <c r="L17" i="5"/>
  <c r="I17" i="5"/>
  <c r="H17" i="5"/>
  <c r="E17" i="5"/>
  <c r="D17" i="5"/>
  <c r="M16" i="5"/>
  <c r="L16" i="5"/>
  <c r="I16" i="5"/>
  <c r="H16" i="5"/>
  <c r="E16" i="5"/>
  <c r="D16" i="5"/>
  <c r="M15" i="5"/>
  <c r="L15" i="5"/>
  <c r="I15" i="5"/>
  <c r="H15" i="5"/>
  <c r="E15" i="5"/>
  <c r="D15" i="5"/>
  <c r="L14" i="5"/>
  <c r="H14" i="5"/>
  <c r="D14" i="5"/>
  <c r="L13" i="5"/>
  <c r="H13" i="5"/>
  <c r="D13" i="5"/>
  <c r="M12" i="5"/>
  <c r="L12" i="5"/>
  <c r="I12" i="5"/>
  <c r="H12" i="5"/>
  <c r="E12" i="5"/>
  <c r="D12" i="5"/>
  <c r="M11" i="5"/>
  <c r="L11" i="5"/>
  <c r="I11" i="5"/>
  <c r="H11" i="5"/>
  <c r="E11" i="5"/>
  <c r="D11" i="5"/>
  <c r="M10" i="5"/>
  <c r="L10" i="5"/>
  <c r="I10" i="5"/>
  <c r="H10" i="5"/>
  <c r="E10" i="5"/>
  <c r="D10" i="5"/>
  <c r="L9" i="5"/>
  <c r="H9" i="5"/>
  <c r="D9" i="5"/>
  <c r="M8" i="5"/>
  <c r="L8" i="5"/>
  <c r="I8" i="5"/>
  <c r="H8" i="5"/>
  <c r="E8" i="5"/>
  <c r="D8" i="5"/>
  <c r="M7" i="5"/>
  <c r="L7" i="5"/>
  <c r="I7" i="5"/>
  <c r="H7" i="5"/>
  <c r="E7" i="5"/>
  <c r="D7" i="5"/>
  <c r="M6" i="5"/>
  <c r="L6" i="5"/>
  <c r="I6" i="5"/>
  <c r="H6" i="5"/>
  <c r="E6" i="5"/>
  <c r="D6" i="5"/>
  <c r="M5" i="5"/>
  <c r="L5" i="5"/>
  <c r="I5" i="5"/>
  <c r="H5" i="5"/>
  <c r="E5" i="5"/>
  <c r="D5" i="5"/>
  <c r="L4" i="5"/>
  <c r="H4" i="5"/>
  <c r="D4" i="5"/>
  <c r="L3" i="5"/>
  <c r="H3" i="5"/>
  <c r="D3" i="5"/>
  <c r="M2" i="5"/>
  <c r="L2" i="5"/>
  <c r="I2" i="5"/>
  <c r="H2" i="5"/>
  <c r="E2" i="5"/>
  <c r="D2" i="5"/>
  <c r="M38" i="4"/>
  <c r="L38" i="4"/>
  <c r="I38" i="4"/>
  <c r="H38" i="4"/>
  <c r="E38" i="4"/>
  <c r="D38" i="4"/>
  <c r="M37" i="4"/>
  <c r="L37" i="4"/>
  <c r="I37" i="4"/>
  <c r="H37" i="4"/>
  <c r="E37" i="4"/>
  <c r="D37" i="4"/>
  <c r="M36" i="4"/>
  <c r="L36" i="4"/>
  <c r="I36" i="4"/>
  <c r="H36" i="4"/>
  <c r="E36" i="4"/>
  <c r="D36" i="4"/>
  <c r="M35" i="4"/>
  <c r="L35" i="4"/>
  <c r="I35" i="4"/>
  <c r="H35" i="4"/>
  <c r="E35" i="4"/>
  <c r="D35" i="4"/>
  <c r="M34" i="4"/>
  <c r="L34" i="4"/>
  <c r="I34" i="4"/>
  <c r="H34" i="4"/>
  <c r="E34" i="4"/>
  <c r="D34" i="4"/>
  <c r="L33" i="4"/>
  <c r="H33" i="4"/>
  <c r="D33" i="4"/>
  <c r="L32" i="4"/>
  <c r="H32" i="4"/>
  <c r="D32" i="4"/>
  <c r="M31" i="4"/>
  <c r="L31" i="4"/>
  <c r="I31" i="4"/>
  <c r="H31" i="4"/>
  <c r="E31" i="4"/>
  <c r="D31" i="4"/>
  <c r="M30" i="4"/>
  <c r="L30" i="4"/>
  <c r="I30" i="4"/>
  <c r="H30" i="4"/>
  <c r="E30" i="4"/>
  <c r="D30" i="4"/>
  <c r="M29" i="4"/>
  <c r="L29" i="4"/>
  <c r="I29" i="4"/>
  <c r="H29" i="4"/>
  <c r="E29" i="4"/>
  <c r="D29" i="4"/>
  <c r="M28" i="4"/>
  <c r="L28" i="4"/>
  <c r="I28" i="4"/>
  <c r="H28" i="4"/>
  <c r="E28" i="4"/>
  <c r="D28" i="4"/>
  <c r="M27" i="4"/>
  <c r="L27" i="4"/>
  <c r="I27" i="4"/>
  <c r="H27" i="4"/>
  <c r="E27" i="4"/>
  <c r="D27" i="4"/>
  <c r="M26" i="4"/>
  <c r="L26" i="4"/>
  <c r="I26" i="4"/>
  <c r="H26" i="4"/>
  <c r="E26" i="4"/>
  <c r="D26" i="4"/>
  <c r="M25" i="4"/>
  <c r="L25" i="4"/>
  <c r="I25" i="4"/>
  <c r="H25" i="4"/>
  <c r="E25" i="4"/>
  <c r="D25" i="4"/>
  <c r="L24" i="4"/>
  <c r="H24" i="4"/>
  <c r="D24" i="4"/>
  <c r="M23" i="4"/>
  <c r="L23" i="4"/>
  <c r="I23" i="4"/>
  <c r="H23" i="4"/>
  <c r="E23" i="4"/>
  <c r="D23" i="4"/>
  <c r="M22" i="4"/>
  <c r="L22" i="4"/>
  <c r="I22" i="4"/>
  <c r="H22" i="4"/>
  <c r="E22" i="4"/>
  <c r="D22" i="4"/>
  <c r="M21" i="4"/>
  <c r="L21" i="4"/>
  <c r="I21" i="4"/>
  <c r="H21" i="4"/>
  <c r="E21" i="4"/>
  <c r="D21" i="4"/>
  <c r="M20" i="4"/>
  <c r="L20" i="4"/>
  <c r="I20" i="4"/>
  <c r="H20" i="4"/>
  <c r="E20" i="4"/>
  <c r="D20" i="4"/>
  <c r="L19" i="4"/>
  <c r="H19" i="4"/>
  <c r="D19" i="4"/>
  <c r="M18" i="4"/>
  <c r="L18" i="4"/>
  <c r="I18" i="4"/>
  <c r="H18" i="4"/>
  <c r="E18" i="4"/>
  <c r="D18" i="4"/>
  <c r="M17" i="4"/>
  <c r="L17" i="4"/>
  <c r="I17" i="4"/>
  <c r="H17" i="4"/>
  <c r="E17" i="4"/>
  <c r="D17" i="4"/>
  <c r="M16" i="4"/>
  <c r="L16" i="4"/>
  <c r="I16" i="4"/>
  <c r="H16" i="4"/>
  <c r="E16" i="4"/>
  <c r="D16" i="4"/>
  <c r="M15" i="4"/>
  <c r="L15" i="4"/>
  <c r="I15" i="4"/>
  <c r="H15" i="4"/>
  <c r="E15" i="4"/>
  <c r="D15" i="4"/>
  <c r="L14" i="4"/>
  <c r="H14" i="4"/>
  <c r="D14" i="4"/>
  <c r="L13" i="4"/>
  <c r="H13" i="4"/>
  <c r="D13" i="4"/>
  <c r="M12" i="4"/>
  <c r="L12" i="4"/>
  <c r="I12" i="4"/>
  <c r="H12" i="4"/>
  <c r="E12" i="4"/>
  <c r="D12" i="4"/>
  <c r="M11" i="4"/>
  <c r="L11" i="4"/>
  <c r="I11" i="4"/>
  <c r="H11" i="4"/>
  <c r="E11" i="4"/>
  <c r="D11" i="4"/>
  <c r="M10" i="4"/>
  <c r="L10" i="4"/>
  <c r="I10" i="4"/>
  <c r="H10" i="4"/>
  <c r="E10" i="4"/>
  <c r="D10" i="4"/>
  <c r="L9" i="4"/>
  <c r="D9" i="4"/>
  <c r="M8" i="4"/>
  <c r="L8" i="4"/>
  <c r="I8" i="4"/>
  <c r="H8" i="4"/>
  <c r="E8" i="4"/>
  <c r="D8" i="4"/>
  <c r="M7" i="4"/>
  <c r="L7" i="4"/>
  <c r="I7" i="4"/>
  <c r="H7" i="4"/>
  <c r="E7" i="4"/>
  <c r="D7" i="4"/>
  <c r="M6" i="4"/>
  <c r="L6" i="4"/>
  <c r="I6" i="4"/>
  <c r="H6" i="4"/>
  <c r="E6" i="4"/>
  <c r="D6" i="4"/>
  <c r="M5" i="4"/>
  <c r="L5" i="4"/>
  <c r="I5" i="4"/>
  <c r="H5" i="4"/>
  <c r="E5" i="4"/>
  <c r="D5" i="4"/>
  <c r="L4" i="4"/>
  <c r="H4" i="4"/>
  <c r="D4" i="4"/>
  <c r="L3" i="4"/>
  <c r="H3" i="4"/>
  <c r="D3" i="4"/>
  <c r="M2" i="4"/>
  <c r="L2" i="4"/>
  <c r="I2" i="4"/>
  <c r="H2" i="4"/>
  <c r="E2" i="4"/>
  <c r="D2" i="4"/>
  <c r="M38" i="3"/>
  <c r="L38" i="3"/>
  <c r="I38" i="3"/>
  <c r="H38" i="3"/>
  <c r="E38" i="3"/>
  <c r="D38" i="3"/>
  <c r="M37" i="3"/>
  <c r="L37" i="3"/>
  <c r="I37" i="3"/>
  <c r="H37" i="3"/>
  <c r="E37" i="3"/>
  <c r="D37" i="3"/>
  <c r="M36" i="3"/>
  <c r="L36" i="3"/>
  <c r="I36" i="3"/>
  <c r="H36" i="3"/>
  <c r="E36" i="3"/>
  <c r="D36" i="3"/>
  <c r="M35" i="3"/>
  <c r="L35" i="3"/>
  <c r="I35" i="3"/>
  <c r="H35" i="3"/>
  <c r="E35" i="3"/>
  <c r="D35" i="3"/>
  <c r="M34" i="3"/>
  <c r="L34" i="3"/>
  <c r="I34" i="3"/>
  <c r="H34" i="3"/>
  <c r="E34" i="3"/>
  <c r="D34" i="3"/>
  <c r="L33" i="3"/>
  <c r="H33" i="3"/>
  <c r="D33" i="3"/>
  <c r="L32" i="3"/>
  <c r="H32" i="3"/>
  <c r="D32" i="3"/>
  <c r="M31" i="3"/>
  <c r="L31" i="3"/>
  <c r="I31" i="3"/>
  <c r="H31" i="3"/>
  <c r="E31" i="3"/>
  <c r="D31" i="3"/>
  <c r="M30" i="3"/>
  <c r="L30" i="3"/>
  <c r="I30" i="3"/>
  <c r="H30" i="3"/>
  <c r="E30" i="3"/>
  <c r="D30" i="3"/>
  <c r="M29" i="3"/>
  <c r="L29" i="3"/>
  <c r="I29" i="3"/>
  <c r="H29" i="3"/>
  <c r="E29" i="3"/>
  <c r="D29" i="3"/>
  <c r="M28" i="3"/>
  <c r="L28" i="3"/>
  <c r="I28" i="3"/>
  <c r="H28" i="3"/>
  <c r="E28" i="3"/>
  <c r="D28" i="3"/>
  <c r="M27" i="3"/>
  <c r="L27" i="3"/>
  <c r="I27" i="3"/>
  <c r="H27" i="3"/>
  <c r="E27" i="3"/>
  <c r="D27" i="3"/>
  <c r="M26" i="3"/>
  <c r="L26" i="3"/>
  <c r="I26" i="3"/>
  <c r="H26" i="3"/>
  <c r="E26" i="3"/>
  <c r="D26" i="3"/>
  <c r="M25" i="3"/>
  <c r="L25" i="3"/>
  <c r="I25" i="3"/>
  <c r="H25" i="3"/>
  <c r="E25" i="3"/>
  <c r="D25" i="3"/>
  <c r="L24" i="3"/>
  <c r="H24" i="3"/>
  <c r="D24" i="3"/>
  <c r="M23" i="3"/>
  <c r="L23" i="3"/>
  <c r="I23" i="3"/>
  <c r="H23" i="3"/>
  <c r="E23" i="3"/>
  <c r="D23" i="3"/>
  <c r="M22" i="3"/>
  <c r="L22" i="3"/>
  <c r="I22" i="3"/>
  <c r="H22" i="3"/>
  <c r="E22" i="3"/>
  <c r="D22" i="3"/>
  <c r="M21" i="3"/>
  <c r="L21" i="3"/>
  <c r="I21" i="3"/>
  <c r="H21" i="3"/>
  <c r="E21" i="3"/>
  <c r="D21" i="3"/>
  <c r="M20" i="3"/>
  <c r="L20" i="3"/>
  <c r="I20" i="3"/>
  <c r="H20" i="3"/>
  <c r="E20" i="3"/>
  <c r="D20" i="3"/>
  <c r="L19" i="3"/>
  <c r="H19" i="3"/>
  <c r="D19" i="3"/>
  <c r="M18" i="3"/>
  <c r="L18" i="3"/>
  <c r="I18" i="3"/>
  <c r="H18" i="3"/>
  <c r="E18" i="3"/>
  <c r="D18" i="3"/>
  <c r="M17" i="3"/>
  <c r="L17" i="3"/>
  <c r="I17" i="3"/>
  <c r="H17" i="3"/>
  <c r="E17" i="3"/>
  <c r="D17" i="3"/>
  <c r="M16" i="3"/>
  <c r="L16" i="3"/>
  <c r="I16" i="3"/>
  <c r="H16" i="3"/>
  <c r="E16" i="3"/>
  <c r="D16" i="3"/>
  <c r="M15" i="3"/>
  <c r="L15" i="3"/>
  <c r="I15" i="3"/>
  <c r="H15" i="3"/>
  <c r="E15" i="3"/>
  <c r="D15" i="3"/>
  <c r="L14" i="3"/>
  <c r="H14" i="3"/>
  <c r="D14" i="3"/>
  <c r="L13" i="3"/>
  <c r="H13" i="3"/>
  <c r="D13" i="3"/>
  <c r="M12" i="3"/>
  <c r="L12" i="3"/>
  <c r="I12" i="3"/>
  <c r="H12" i="3"/>
  <c r="E12" i="3"/>
  <c r="D12" i="3"/>
  <c r="M11" i="3"/>
  <c r="L11" i="3"/>
  <c r="I11" i="3"/>
  <c r="H11" i="3"/>
  <c r="E11" i="3"/>
  <c r="D11" i="3"/>
  <c r="M10" i="3"/>
  <c r="L10" i="3"/>
  <c r="I10" i="3"/>
  <c r="H10" i="3"/>
  <c r="E10" i="3"/>
  <c r="D10" i="3"/>
  <c r="L9" i="3"/>
  <c r="H9" i="3"/>
  <c r="D9" i="3"/>
  <c r="M8" i="3"/>
  <c r="L8" i="3"/>
  <c r="I8" i="3"/>
  <c r="H8" i="3"/>
  <c r="E8" i="3"/>
  <c r="D8" i="3"/>
  <c r="M7" i="3"/>
  <c r="L7" i="3"/>
  <c r="I7" i="3"/>
  <c r="H7" i="3"/>
  <c r="E7" i="3"/>
  <c r="D7" i="3"/>
  <c r="M6" i="3"/>
  <c r="L6" i="3"/>
  <c r="I6" i="3"/>
  <c r="H6" i="3"/>
  <c r="E6" i="3"/>
  <c r="D6" i="3"/>
  <c r="M5" i="3"/>
  <c r="L5" i="3"/>
  <c r="I5" i="3"/>
  <c r="H5" i="3"/>
  <c r="E5" i="3"/>
  <c r="D5" i="3"/>
  <c r="L4" i="3"/>
  <c r="H4" i="3"/>
  <c r="D4" i="3"/>
  <c r="L3" i="3"/>
  <c r="H3" i="3"/>
  <c r="D3" i="3"/>
  <c r="M2" i="3"/>
  <c r="L2" i="3"/>
  <c r="I2" i="3"/>
  <c r="H2" i="3"/>
  <c r="E2" i="3"/>
  <c r="D2" i="3"/>
  <c r="M2" i="2"/>
  <c r="M5" i="2"/>
  <c r="M6" i="2"/>
  <c r="M7" i="2"/>
  <c r="M8" i="2"/>
  <c r="M10" i="2"/>
  <c r="M11" i="2"/>
  <c r="M12" i="2"/>
  <c r="M15" i="2"/>
  <c r="M16" i="2"/>
  <c r="M17" i="2"/>
  <c r="M18" i="2"/>
  <c r="M20" i="2"/>
  <c r="M21" i="2"/>
  <c r="M22" i="2"/>
  <c r="M23" i="2"/>
  <c r="M25" i="2"/>
  <c r="M26" i="2"/>
  <c r="M27" i="2"/>
  <c r="M28" i="2"/>
  <c r="M29" i="2"/>
  <c r="M30" i="2"/>
  <c r="M31" i="2"/>
  <c r="M34" i="2"/>
  <c r="M35" i="2"/>
  <c r="M36" i="2"/>
  <c r="M37" i="2"/>
  <c r="M38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H2" i="2"/>
  <c r="I2" i="2"/>
  <c r="I5" i="2"/>
  <c r="I6" i="2"/>
  <c r="I7" i="2"/>
  <c r="I8" i="2"/>
  <c r="I10" i="2"/>
  <c r="I11" i="2"/>
  <c r="I12" i="2"/>
  <c r="I15" i="2"/>
  <c r="I16" i="2"/>
  <c r="I17" i="2"/>
  <c r="I18" i="2"/>
  <c r="I20" i="2"/>
  <c r="I21" i="2"/>
  <c r="I22" i="2"/>
  <c r="I23" i="2"/>
  <c r="I25" i="2"/>
  <c r="I26" i="2"/>
  <c r="I27" i="2"/>
  <c r="I28" i="2"/>
  <c r="I29" i="2"/>
  <c r="I30" i="2"/>
  <c r="I31" i="2"/>
  <c r="I34" i="2"/>
  <c r="I35" i="2"/>
  <c r="I36" i="2"/>
  <c r="I37" i="2"/>
  <c r="I38" i="2"/>
  <c r="E2" i="2"/>
  <c r="E5" i="2"/>
  <c r="E6" i="2"/>
  <c r="E7" i="2"/>
  <c r="E8" i="2"/>
  <c r="E10" i="2"/>
  <c r="E11" i="2"/>
  <c r="E12" i="2"/>
  <c r="E15" i="2"/>
  <c r="E16" i="2"/>
  <c r="E17" i="2"/>
  <c r="E18" i="2"/>
  <c r="E20" i="2"/>
  <c r="E21" i="2"/>
  <c r="E22" i="2"/>
  <c r="E23" i="2"/>
  <c r="E25" i="2"/>
  <c r="E26" i="2"/>
  <c r="E27" i="2"/>
  <c r="E28" i="2"/>
  <c r="E29" i="2"/>
  <c r="E30" i="2"/>
  <c r="E31" i="2"/>
  <c r="E34" i="2"/>
  <c r="E35" i="2"/>
  <c r="E36" i="2"/>
  <c r="E37" i="2"/>
  <c r="E38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</calcChain>
</file>

<file path=xl/sharedStrings.xml><?xml version="1.0" encoding="utf-8"?>
<sst xmlns="http://schemas.openxmlformats.org/spreadsheetml/2006/main" count="2041" uniqueCount="856">
  <si>
    <t>参加者ID</t>
  </si>
  <si>
    <t>プレイヤー名</t>
  </si>
  <si>
    <t>ZUZULI</t>
  </si>
  <si>
    <t>ウィークリーの人</t>
  </si>
  <si>
    <t>TUZURA#4</t>
  </si>
  <si>
    <t>かしぱん</t>
  </si>
  <si>
    <t>クラウンベリー＝ゴールローズ</t>
  </si>
  <si>
    <t>クラウンベリー＝ゴールローズ</t>
    <phoneticPr fontId="2"/>
  </si>
  <si>
    <t>フォーミュラー・エウレカ</t>
  </si>
  <si>
    <t>フォーミュラー・エウレカ</t>
    <phoneticPr fontId="2"/>
  </si>
  <si>
    <t>ベイガス</t>
  </si>
  <si>
    <t>ベイガス</t>
    <phoneticPr fontId="2"/>
  </si>
  <si>
    <t>カストル＆ポルクス</t>
  </si>
  <si>
    <t>カストル＆ポルクス</t>
    <phoneticPr fontId="2"/>
  </si>
  <si>
    <t>ドミニス</t>
  </si>
  <si>
    <t>ドミニス</t>
    <phoneticPr fontId="2"/>
  </si>
  <si>
    <t>合計</t>
    <phoneticPr fontId="2"/>
  </si>
  <si>
    <t>属性</t>
  </si>
  <si>
    <t>世界</t>
  </si>
  <si>
    <t>Grafica名</t>
  </si>
  <si>
    <t>キャラクター名</t>
  </si>
  <si>
    <t>イラストレーター</t>
  </si>
  <si>
    <t>TYPE</t>
  </si>
  <si>
    <t>公募</t>
  </si>
  <si>
    <t>特級</t>
  </si>
  <si>
    <t>1+1/2追加日</t>
  </si>
  <si>
    <t>解放MISSION初回プレー時に入手</t>
  </si>
  <si>
    <t>COOL</t>
  </si>
  <si>
    <t>未</t>
  </si>
  <si>
    <t>はじめてのCOOL</t>
  </si>
  <si>
    <t>COOLなアイツ</t>
  </si>
  <si>
    <t>T田</t>
  </si>
  <si>
    <t>BALANCE</t>
  </si>
  <si>
    <t>NATURAL</t>
  </si>
  <si>
    <t>はじめてのNATURAL</t>
  </si>
  <si>
    <t>NATURALなアイツ</t>
  </si>
  <si>
    <t>PASSION</t>
  </si>
  <si>
    <t>はじめてのPASSION</t>
  </si>
  <si>
    <t>PASSIONなアイツ</t>
  </si>
  <si>
    <t>解放MISSIONで入手(最初から解放可能)</t>
  </si>
  <si>
    <t>紅い月夜の弾幕ごっこ</t>
  </si>
  <si>
    <t>レミリア・スカーレット&amp;フランドール・スカーレット</t>
  </si>
  <si>
    <t>NATSU</t>
  </si>
  <si>
    <t>東方</t>
  </si>
  <si>
    <t>ambivalent</t>
  </si>
  <si>
    <t>オリガ</t>
  </si>
  <si>
    <t>(CV:下地紫野)</t>
  </si>
  <si>
    <t>ニリツ</t>
  </si>
  <si>
    <t>CRITICAL</t>
  </si>
  <si>
    <t>in the Attic</t>
  </si>
  <si>
    <t>Charlie＆Cathleen</t>
  </si>
  <si>
    <t>愛</t>
  </si>
  <si>
    <t>落ち込まないで、僕たちがいるよ　～My Best Friend～</t>
  </si>
  <si>
    <t>ミカエールと愛する仲間たち</t>
  </si>
  <si>
    <t>(CV:蟹江俊介)</t>
  </si>
  <si>
    <t>GODTAIL</t>
  </si>
  <si>
    <t>CONNECT</t>
  </si>
  <si>
    <t>魔</t>
  </si>
  <si>
    <t>カクテルマジック</t>
  </si>
  <si>
    <t>リキュア</t>
  </si>
  <si>
    <t>(CV:和多田美咲)</t>
  </si>
  <si>
    <t>ちゃもーい</t>
  </si>
  <si>
    <t>DARK</t>
  </si>
  <si>
    <t>月</t>
  </si>
  <si>
    <t>今宵もおでまし…</t>
  </si>
  <si>
    <t>菫鈴</t>
  </si>
  <si>
    <t>さてはてな</t>
  </si>
  <si>
    <t>セツコン</t>
  </si>
  <si>
    <t>Ghost Whisper</t>
  </si>
  <si>
    <t>月夜霊 志庵</t>
  </si>
  <si>
    <t>Emmy</t>
  </si>
  <si>
    <t>祝福の舞</t>
  </si>
  <si>
    <t>鐘鳳・鐘凰</t>
  </si>
  <si>
    <t>豊岡</t>
  </si>
  <si>
    <t>シュクコン</t>
  </si>
  <si>
    <t>PURE</t>
  </si>
  <si>
    <t>ストロベリー</t>
  </si>
  <si>
    <t>しろ / くろ</t>
  </si>
  <si>
    <t>らいらっく</t>
  </si>
  <si>
    <t>snow dance warrior</t>
  </si>
  <si>
    <t>ラヴィーネ</t>
  </si>
  <si>
    <t>やっしゃん</t>
  </si>
  <si>
    <t>旋律を操る者</t>
  </si>
  <si>
    <t>Noah</t>
  </si>
  <si>
    <t>いそにん</t>
  </si>
  <si>
    <t>Nightmare</t>
  </si>
  <si>
    <t>トリエステ</t>
  </si>
  <si>
    <t>meo</t>
  </si>
  <si>
    <t>仲の良い姉妹の肖像</t>
  </si>
  <si>
    <t>古明地こいし＆古明地さとり</t>
  </si>
  <si>
    <t>アキ</t>
  </si>
  <si>
    <t>ネクロマンシー！</t>
  </si>
  <si>
    <t>グル子とベロリン</t>
  </si>
  <si>
    <t>志知</t>
  </si>
  <si>
    <t>日出処の巫女と魔女</t>
  </si>
  <si>
    <t>博麗霊夢＆霧雨魔理沙</t>
  </si>
  <si>
    <t>shio</t>
  </si>
  <si>
    <t>然</t>
  </si>
  <si>
    <t>翡翠の守護者</t>
  </si>
  <si>
    <t>ベリル</t>
  </si>
  <si>
    <t>みずは</t>
  </si>
  <si>
    <t>ポーネ</t>
  </si>
  <si>
    <t>ボーネ</t>
  </si>
  <si>
    <t>(CV:佐々木愛)</t>
  </si>
  <si>
    <t>またよし</t>
  </si>
  <si>
    <t>「また、ごんをモフモフしたい・・・」</t>
  </si>
  <si>
    <t>狐仔</t>
  </si>
  <si>
    <t>かぶと山</t>
  </si>
  <si>
    <t>みんなのGrafica Type-1</t>
  </si>
  <si>
    <t>ドラゴンと仲間たち</t>
  </si>
  <si>
    <t>猫将軍＆たくさんの絵師たち</t>
  </si>
  <si>
    <t>みんなのGrafica Type-2</t>
  </si>
  <si>
    <t>みんなのGrafica Type-3</t>
  </si>
  <si>
    <t>みんなのGrafica Type-4</t>
  </si>
  <si>
    <t>むきパラの甘え上手</t>
  </si>
  <si>
    <t>プロ・テイン</t>
  </si>
  <si>
    <t>ムキーズ事務所</t>
  </si>
  <si>
    <t>むきパラのガテン系</t>
  </si>
  <si>
    <t>二腕剛</t>
  </si>
  <si>
    <t>むきパラの熱血派</t>
  </si>
  <si>
    <t>筋骨竜二</t>
  </si>
  <si>
    <t>むきパラのブレーン担当</t>
  </si>
  <si>
    <t>力学才蔵</t>
  </si>
  <si>
    <t>神</t>
  </si>
  <si>
    <t>森の友情物語</t>
  </si>
  <si>
    <t>テオとみみずくのヴィント</t>
  </si>
  <si>
    <t>黛</t>
  </si>
  <si>
    <t>煌</t>
  </si>
  <si>
    <t>ロイヤルミルクティ御用達王室</t>
  </si>
  <si>
    <t>ミルクテオ１世</t>
  </si>
  <si>
    <t>こうもり傘</t>
  </si>
  <si>
    <t>解放MISSIONで入手(1枚解放で解放可能)</t>
  </si>
  <si>
    <t>闘</t>
  </si>
  <si>
    <t>嵐が来たりて</t>
  </si>
  <si>
    <t>橙花　嵐</t>
  </si>
  <si>
    <t>けいた</t>
  </si>
  <si>
    <t>乙女は泡と散らず剣と歌う</t>
  </si>
  <si>
    <t>レヴィア・ルエンリィ</t>
  </si>
  <si>
    <t>HIDEO</t>
  </si>
  <si>
    <t>カボチャの魔法使い</t>
  </si>
  <si>
    <t>パンプくん</t>
  </si>
  <si>
    <t>kasumimi</t>
  </si>
  <si>
    <t>今日も元気に幽霊救助♪</t>
  </si>
  <si>
    <t>ウタロウ&amp;ウサラ</t>
  </si>
  <si>
    <t>po!</t>
  </si>
  <si>
    <t>煌く紫水晶</t>
  </si>
  <si>
    <t>アメジスト</t>
  </si>
  <si>
    <t>墨洲</t>
  </si>
  <si>
    <t>Spark chute！</t>
  </si>
  <si>
    <t>ロクミ</t>
  </si>
  <si>
    <t>(CV:高戸靖広)</t>
  </si>
  <si>
    <t>TORIENA</t>
  </si>
  <si>
    <t>機</t>
  </si>
  <si>
    <t>通学路奇襲　～曲がり角のラブ・ロマンス～</t>
  </si>
  <si>
    <t>ナナヨ</t>
  </si>
  <si>
    <t>音定</t>
  </si>
  <si>
    <t>電</t>
  </si>
  <si>
    <t>繋がるセカイ</t>
  </si>
  <si>
    <t>ミーム</t>
  </si>
  <si>
    <t>(CV:大和田仁美)</t>
  </si>
  <si>
    <t>kona</t>
  </si>
  <si>
    <t>謎の文学少女</t>
  </si>
  <si>
    <t>しおり</t>
  </si>
  <si>
    <t>(CV:川上莉央)</t>
  </si>
  <si>
    <t>にほへ</t>
  </si>
  <si>
    <t>Particle</t>
  </si>
  <si>
    <t>Alphecca</t>
  </si>
  <si>
    <t>VMWT</t>
  </si>
  <si>
    <t>人を惑わし無邪気な戯れ</t>
  </si>
  <si>
    <t>メリー・ラ・テラス</t>
  </si>
  <si>
    <t>Sin:cK</t>
  </si>
  <si>
    <t>富財運来！金豚ちゃん</t>
  </si>
  <si>
    <t>中華な金豚ちゃん</t>
  </si>
  <si>
    <t>ちっひ</t>
  </si>
  <si>
    <t>ヘブンリーナイトメア</t>
  </si>
  <si>
    <t>クロニカ</t>
  </si>
  <si>
    <t>七つ</t>
  </si>
  <si>
    <t>魔女</t>
  </si>
  <si>
    <t>オフェリア</t>
  </si>
  <si>
    <t>白頼</t>
  </si>
  <si>
    <t>夢見るこぶし</t>
  </si>
  <si>
    <t>ノリア</t>
  </si>
  <si>
    <t>薫唯</t>
  </si>
  <si>
    <t>解放MISSIONで入手(5枚解放で解放可能)</t>
  </si>
  <si>
    <t>運命の勝負師</t>
  </si>
  <si>
    <t>ブライト</t>
  </si>
  <si>
    <t>EXTREME</t>
  </si>
  <si>
    <t>HARUKA</t>
  </si>
  <si>
    <t>(CV:柳井久代)</t>
  </si>
  <si>
    <t>Project.C.K.</t>
  </si>
  <si>
    <t>Calamity Dawn</t>
  </si>
  <si>
    <t>エリネユス＝Ⅱ＝アティナ</t>
  </si>
  <si>
    <t>彬音</t>
  </si>
  <si>
    <t>機功の時計座</t>
  </si>
  <si>
    <t>ホロギアム</t>
  </si>
  <si>
    <t>仔猫吸引</t>
  </si>
  <si>
    <t>この時が好きだから</t>
  </si>
  <si>
    <t>藍</t>
  </si>
  <si>
    <t>傲岸不遜な若き蛇</t>
  </si>
  <si>
    <t>八重垣 命</t>
  </si>
  <si>
    <t>(CV:松井桃子)</t>
  </si>
  <si>
    <t>NAGI</t>
  </si>
  <si>
    <t>極彩色のリスク・テイカーズ</t>
  </si>
  <si>
    <t>イチマール&amp;バケペッカ</t>
  </si>
  <si>
    <t>ZON_AEW</t>
  </si>
  <si>
    <t>幸せの甘い音</t>
  </si>
  <si>
    <t>ミエル</t>
  </si>
  <si>
    <t>橙乃遥</t>
  </si>
  <si>
    <t>snow monster</t>
  </si>
  <si>
    <t>ミア＆ニクス</t>
  </si>
  <si>
    <t>moyura</t>
  </si>
  <si>
    <t>双思双愛</t>
  </si>
  <si>
    <t>ララカ＆ルルク</t>
  </si>
  <si>
    <t>Ko-Ku</t>
  </si>
  <si>
    <t>鉢入り娘</t>
  </si>
  <si>
    <t>丹子</t>
  </si>
  <si>
    <t>ENI</t>
  </si>
  <si>
    <t>FALLEN</t>
  </si>
  <si>
    <t>マキナ</t>
  </si>
  <si>
    <t>asuke</t>
  </si>
  <si>
    <t>抹消者</t>
  </si>
  <si>
    <t>HADES</t>
  </si>
  <si>
    <t>きったん</t>
  </si>
  <si>
    <t>らぶはぴ♥</t>
  </si>
  <si>
    <t>アディーテ</t>
  </si>
  <si>
    <t>椎架ゆの</t>
  </si>
  <si>
    <t>わたしブラフ、高みの見物</t>
  </si>
  <si>
    <t>ブラフ</t>
  </si>
  <si>
    <t>解放MISSIONで入手(10枚解放で解放可能)</t>
  </si>
  <si>
    <t>R-I-N</t>
  </si>
  <si>
    <t>RIDERUCA</t>
  </si>
  <si>
    <t>(CV:斉木美帆)</t>
  </si>
  <si>
    <t>マルミヤン</t>
  </si>
  <si>
    <t>蒼き電波</t>
  </si>
  <si>
    <t>W</t>
  </si>
  <si>
    <t>蟻</t>
  </si>
  <si>
    <t>甘い誘惑が覚めた時</t>
  </si>
  <si>
    <t>リーゼ・テレジア</t>
  </si>
  <si>
    <t>ロンドン</t>
  </si>
  <si>
    <t>アメルセド断章</t>
  </si>
  <si>
    <t>アメルセド</t>
  </si>
  <si>
    <t>すのもふ</t>
  </si>
  <si>
    <t>いたずら草花妖精</t>
  </si>
  <si>
    <t>ハルピュイア</t>
  </si>
  <si>
    <t>作之介</t>
  </si>
  <si>
    <t>老いては当に益々壮なるべし</t>
  </si>
  <si>
    <t>東 星十朗</t>
  </si>
  <si>
    <t>蛸肉</t>
  </si>
  <si>
    <t>音楽を描く少女アールデコ</t>
  </si>
  <si>
    <t>アールデコ</t>
  </si>
  <si>
    <t>アカシア feat. ISA</t>
  </si>
  <si>
    <t>音楽は童話の世界をも凌駕する</t>
  </si>
  <si>
    <t>少女茜と狼の煤竹</t>
  </si>
  <si>
    <t>アサヤ</t>
  </si>
  <si>
    <t>COLORFUL☆CANDY☆WITCH</t>
  </si>
  <si>
    <t>メロ</t>
  </si>
  <si>
    <t>一年一片</t>
  </si>
  <si>
    <t>今日も素敵なはじまりとおわりを</t>
  </si>
  <si>
    <t>simera</t>
  </si>
  <si>
    <t>純喫茶かぼす</t>
  </si>
  <si>
    <t>きらめく創造</t>
  </si>
  <si>
    <t>メリリィ</t>
  </si>
  <si>
    <t>こいち</t>
  </si>
  <si>
    <t>月下</t>
  </si>
  <si>
    <t>ハルタ</t>
  </si>
  <si>
    <t>塩水</t>
  </si>
  <si>
    <t>Goetia's Collection</t>
  </si>
  <si>
    <t>ゲーティア</t>
  </si>
  <si>
    <t>へり</t>
  </si>
  <si>
    <t>月輪の貴族娘</t>
  </si>
  <si>
    <t>ミネット・ペリナール</t>
  </si>
  <si>
    <t>PEN</t>
  </si>
  <si>
    <t>Course through</t>
  </si>
  <si>
    <t>Sarah</t>
  </si>
  <si>
    <t>mokoppe</t>
  </si>
  <si>
    <t>時空を旅する幻影王</t>
  </si>
  <si>
    <t>ファントムゼクス</t>
  </si>
  <si>
    <t>秋人要</t>
  </si>
  <si>
    <t>Spinners☆</t>
  </si>
  <si>
    <t>スピナス</t>
  </si>
  <si>
    <t>いつきり君</t>
  </si>
  <si>
    <t>SMASH！</t>
  </si>
  <si>
    <t>アクセル・レッドブランド</t>
  </si>
  <si>
    <t>(CV:新井良平)</t>
  </si>
  <si>
    <t>雉本ユーヒ</t>
  </si>
  <si>
    <t>戦花</t>
  </si>
  <si>
    <t>イスカ</t>
  </si>
  <si>
    <t>創生の理</t>
  </si>
  <si>
    <t>シプル</t>
  </si>
  <si>
    <t>嶋ひよとり</t>
  </si>
  <si>
    <t>zodiac sign</t>
  </si>
  <si>
    <t>アラン・バルデ</t>
  </si>
  <si>
    <t>zizigigi</t>
  </si>
  <si>
    <t>第一次ミュージッククライシス</t>
  </si>
  <si>
    <t>MAJO-Achim</t>
  </si>
  <si>
    <t>FF00FF-ink</t>
  </si>
  <si>
    <t>cheerful</t>
  </si>
  <si>
    <t>Maica</t>
  </si>
  <si>
    <t>(CV:長久友紀)</t>
  </si>
  <si>
    <t>パセリ</t>
  </si>
  <si>
    <t>♮のおうじさま</t>
  </si>
  <si>
    <t>ナチュレオ</t>
  </si>
  <si>
    <t>(CV:一木千洋)</t>
  </si>
  <si>
    <t>MASH</t>
  </si>
  <si>
    <t>N-02</t>
  </si>
  <si>
    <t>MITSUHAYA(みつはや)</t>
  </si>
  <si>
    <t>Halloween Wars</t>
  </si>
  <si>
    <t>Hunt Hampton</t>
  </si>
  <si>
    <t>BERRY☆VERRINE</t>
  </si>
  <si>
    <t>ビックハンドガール</t>
  </si>
  <si>
    <t>エルフィン＝ダング</t>
  </si>
  <si>
    <t>琥夢</t>
  </si>
  <si>
    <t>魔眼の少女ヴィオレッタ</t>
  </si>
  <si>
    <t>ヴィオレッタ</t>
  </si>
  <si>
    <t>楽助</t>
  </si>
  <si>
    <t>迷える星たちの終着地</t>
  </si>
  <si>
    <t>ロロギア</t>
  </si>
  <si>
    <t>見習い占い師リリィ</t>
  </si>
  <si>
    <t>リリィ</t>
  </si>
  <si>
    <t>お米。</t>
  </si>
  <si>
    <t>解放MISSIONで入手(15枚解放で解放可能)</t>
  </si>
  <si>
    <t>Auxiliary_Line</t>
  </si>
  <si>
    <t>ライン</t>
  </si>
  <si>
    <t>Radiosity</t>
  </si>
  <si>
    <t>「愛の楽園」を目指す幻想</t>
  </si>
  <si>
    <t>エクレアル・パラディ</t>
  </si>
  <si>
    <t>貴女様の為に</t>
  </si>
  <si>
    <t>パパラチア・マーガレット</t>
  </si>
  <si>
    <t>(CV:津賀有子)</t>
  </si>
  <si>
    <t>餡餅</t>
  </si>
  <si>
    <t>ABNORMAL LOVE</t>
  </si>
  <si>
    <t>愛狂</t>
  </si>
  <si>
    <t>K-AS</t>
  </si>
  <si>
    <t>Iarrthoir ar epic</t>
  </si>
  <si>
    <t>ヨエル</t>
  </si>
  <si>
    <t>チコ星</t>
  </si>
  <si>
    <t>映らない鏡</t>
  </si>
  <si>
    <t>ミラ</t>
  </si>
  <si>
    <t>離尾</t>
  </si>
  <si>
    <t>おやすみたいむ</t>
  </si>
  <si>
    <t>めいちゃん</t>
  </si>
  <si>
    <t>京翠里桜</t>
  </si>
  <si>
    <t>音霊少女</t>
  </si>
  <si>
    <t>風見ドリー＆セバスちゃん</t>
  </si>
  <si>
    <t>UNKAN</t>
  </si>
  <si>
    <t>仮面の伯爵</t>
  </si>
  <si>
    <t>オーキヌス</t>
  </si>
  <si>
    <t>(CV:山本圭一郎)</t>
  </si>
  <si>
    <t>本介</t>
  </si>
  <si>
    <t>歓機雀躍</t>
  </si>
  <si>
    <t>"T-1ERR4"</t>
  </si>
  <si>
    <t>LINUS</t>
  </si>
  <si>
    <t>休憩</t>
  </si>
  <si>
    <t>マデレイン</t>
  </si>
  <si>
    <t>町田肇</t>
  </si>
  <si>
    <t>響帝ジェイ</t>
  </si>
  <si>
    <t>ジェイ</t>
  </si>
  <si>
    <t>有里ユイ</t>
  </si>
  <si>
    <t>現代輪廻より不死鳥のごとく</t>
  </si>
  <si>
    <t>七銀ノカミ</t>
  </si>
  <si>
    <t>月森水貴</t>
  </si>
  <si>
    <t>現代を行く、不変の紳士</t>
  </si>
  <si>
    <t>HiGE</t>
  </si>
  <si>
    <t>東シマ</t>
  </si>
  <si>
    <t>高貴なる音楽家</t>
  </si>
  <si>
    <t>アーデルハイト・クラヴィーア</t>
  </si>
  <si>
    <t>*RIE*</t>
  </si>
  <si>
    <t>黒鎧の騎士</t>
  </si>
  <si>
    <t>フレイ</t>
  </si>
  <si>
    <t>園見亜季</t>
  </si>
  <si>
    <t>コネクトリング</t>
  </si>
  <si>
    <t>コネクトガール</t>
  </si>
  <si>
    <t>(CV:平沢恵水)</t>
  </si>
  <si>
    <t>秋赤音</t>
  </si>
  <si>
    <t>サーカスの悪魔</t>
  </si>
  <si>
    <t>シア</t>
  </si>
  <si>
    <t>吉</t>
  </si>
  <si>
    <t>サーバー【N.A.N.A.C】の名も無き主</t>
  </si>
  <si>
    <t>ナナシ</t>
  </si>
  <si>
    <t>音絃 feat. ISA</t>
  </si>
  <si>
    <t>サイバーダイブ</t>
  </si>
  <si>
    <t>レイ</t>
  </si>
  <si>
    <t>電脳専門者</t>
  </si>
  <si>
    <t>玄葉 八羽</t>
  </si>
  <si>
    <t>志野田麦</t>
  </si>
  <si>
    <t>自信過剰な僕っこ召喚士。</t>
  </si>
  <si>
    <t>Chloe</t>
  </si>
  <si>
    <t>志月 圭</t>
  </si>
  <si>
    <t>祝福の花束を</t>
  </si>
  <si>
    <t>ソナス・カサブランカ</t>
  </si>
  <si>
    <t>白薔薇の騎士マリーゴールド</t>
  </si>
  <si>
    <t>マリーゴールド</t>
  </si>
  <si>
    <t>RIN</t>
  </si>
  <si>
    <t>新緑の楽器売り</t>
  </si>
  <si>
    <t>メイプル</t>
  </si>
  <si>
    <t>sukumo</t>
  </si>
  <si>
    <t>starry tales</t>
  </si>
  <si>
    <t>アスタ＆リズム</t>
  </si>
  <si>
    <t>ＳＴＡＧＥ０１　はし゛まり</t>
  </si>
  <si>
    <t>ト゛ットえアイト゛ル　ひ゜くせたん</t>
  </si>
  <si>
    <t>しちりん</t>
  </si>
  <si>
    <t>其の鬼神、雷鳴轟く竜を操りて</t>
  </si>
  <si>
    <t>紫々丸と墨雲</t>
  </si>
  <si>
    <t>テステス</t>
  </si>
  <si>
    <t>天気を操るカラフル少女</t>
  </si>
  <si>
    <t>八意ミゾレ</t>
  </si>
  <si>
    <t>よほろ</t>
  </si>
  <si>
    <t>出逢いと憧憬の旅人</t>
  </si>
  <si>
    <t>ホシノコビトとグィー</t>
  </si>
  <si>
    <t>ギルクスの書</t>
  </si>
  <si>
    <t>Dioskouroi～Gemini～</t>
  </si>
  <si>
    <t>機械仕掛けの完結</t>
  </si>
  <si>
    <t>トレスケイアー</t>
  </si>
  <si>
    <t>佯狂</t>
  </si>
  <si>
    <t>電子忍者猫</t>
  </si>
  <si>
    <t>とみ丸＆小鞠</t>
  </si>
  <si>
    <t>相沢ナツ</t>
  </si>
  <si>
    <t>電子の悪意集合体 -AKUMA-</t>
  </si>
  <si>
    <t>AKUMA</t>
  </si>
  <si>
    <t>ロアー</t>
  </si>
  <si>
    <t>とある和菓子屋の看板娘</t>
  </si>
  <si>
    <t>望月こより</t>
  </si>
  <si>
    <t>タケミズ</t>
  </si>
  <si>
    <t>Night of Gothic Vamp</t>
  </si>
  <si>
    <t>ミラーカ</t>
  </si>
  <si>
    <t>やきはむこ</t>
  </si>
  <si>
    <t>泣き虫ウサギと愛の注射</t>
  </si>
  <si>
    <t>メディスィア</t>
  </si>
  <si>
    <t>奈落にて流星を待つ</t>
  </si>
  <si>
    <t>ブリアレオス</t>
  </si>
  <si>
    <t>まゆずみ</t>
  </si>
  <si>
    <t>NECOCO！ GO ＆ GO☆</t>
  </si>
  <si>
    <t>NECOCO</t>
  </si>
  <si>
    <t>アマエタ</t>
  </si>
  <si>
    <t>はじまりの旅人</t>
  </si>
  <si>
    <t>はいと</t>
  </si>
  <si>
    <t>Butterfly Dream</t>
  </si>
  <si>
    <t>あげは</t>
  </si>
  <si>
    <t>未早</t>
  </si>
  <si>
    <t>華兎</t>
  </si>
  <si>
    <t>雪見</t>
  </si>
  <si>
    <t>モモ肉</t>
  </si>
  <si>
    <t>光と闇</t>
  </si>
  <si>
    <t>ハザマ</t>
  </si>
  <si>
    <t>FθЯmμ1∀</t>
  </si>
  <si>
    <t>有葉米太</t>
  </si>
  <si>
    <t>Forest Waltz</t>
  </si>
  <si>
    <t>クッカ</t>
  </si>
  <si>
    <t>Karaqia</t>
  </si>
  <si>
    <t>不死の石灯篭</t>
  </si>
  <si>
    <t>朽石</t>
  </si>
  <si>
    <t>田鹿</t>
  </si>
  <si>
    <t>flamingo</t>
  </si>
  <si>
    <t>トリアドール・フラミンゴ</t>
  </si>
  <si>
    <t>Quぅ</t>
  </si>
  <si>
    <t>平和人形隊</t>
  </si>
  <si>
    <t>デージィ</t>
  </si>
  <si>
    <t>夏風ルルル</t>
  </si>
  <si>
    <t>忘却の罪人</t>
  </si>
  <si>
    <t>ライラ</t>
  </si>
  <si>
    <t>kyunkyun</t>
  </si>
  <si>
    <t>∞FaNfArE</t>
  </si>
  <si>
    <t>アトリア</t>
  </si>
  <si>
    <t>麿羯宮の王の恋文</t>
  </si>
  <si>
    <t>リコヌス</t>
  </si>
  <si>
    <t>しろ</t>
  </si>
  <si>
    <t>無敗の勝負師</t>
  </si>
  <si>
    <t>目玉悪魔のオヤブン</t>
  </si>
  <si>
    <t>ドラゴニル＝ダーマ２世</t>
  </si>
  <si>
    <t>面を歩む者</t>
  </si>
  <si>
    <t>ディメ&amp;ジョン</t>
  </si>
  <si>
    <t>モチモチホワイト食品連合だぞぅ！</t>
  </si>
  <si>
    <t>おモぎゅマおばけ</t>
  </si>
  <si>
    <t>黄泉への案内火</t>
  </si>
  <si>
    <t>カガチ</t>
  </si>
  <si>
    <t>うおのめうろこ</t>
  </si>
  <si>
    <t>竜神姫</t>
  </si>
  <si>
    <t>音姫</t>
  </si>
  <si>
    <t>りんご</t>
  </si>
  <si>
    <t>むっつん</t>
  </si>
  <si>
    <t>ヤナイ</t>
  </si>
  <si>
    <t>レッドカーペット</t>
  </si>
  <si>
    <t>(CV:服部想之介)</t>
  </si>
  <si>
    <t>キナコ</t>
  </si>
  <si>
    <t>解放MISSIONで入手(特定Grafica解放でMISSION出現)</t>
  </si>
  <si>
    <t>お掃除天使</t>
  </si>
  <si>
    <t>きらり</t>
  </si>
  <si>
    <t>The High Priestess</t>
  </si>
  <si>
    <t>ルサールカ</t>
  </si>
  <si>
    <t>祝蛾の舞</t>
  </si>
  <si>
    <t>あおは</t>
  </si>
  <si>
    <t>疾風龍の加護</t>
  </si>
  <si>
    <t>ヴェン</t>
  </si>
  <si>
    <t>「ネェちゃん、ただいま！」</t>
  </si>
  <si>
    <t>ごん</t>
  </si>
  <si>
    <t>fascination</t>
  </si>
  <si>
    <t>Yuica</t>
  </si>
  <si>
    <t>Moonstruck</t>
  </si>
  <si>
    <t>月夜霊 志弦</t>
  </si>
  <si>
    <t>邪な気まぐれ</t>
  </si>
  <si>
    <t>ROARRRR!</t>
  </si>
  <si>
    <t>マグナス・ブリッツェン</t>
  </si>
  <si>
    <t>(CV:藤本たかひろ)</t>
  </si>
  <si>
    <t>解放MISSIONで入手(イベントでMISSION解禁)</t>
  </si>
  <si>
    <t>ある道化師の末路</t>
  </si>
  <si>
    <t>初音ミク ver.からくりピエロ</t>
  </si>
  <si>
    <t>ぺぬ</t>
  </si>
  <si>
    <t>幾重もの酷薄</t>
  </si>
  <si>
    <t>VALLIS-NERIA</t>
  </si>
  <si>
    <t>内気で控えめな妹</t>
  </si>
  <si>
    <t>東雲 心菜</t>
  </si>
  <si>
    <t>CUTEG</t>
  </si>
  <si>
    <t>勝気で過保護な姉</t>
  </si>
  <si>
    <t>東雲 夏陽</t>
  </si>
  <si>
    <t>彼の花の名は</t>
  </si>
  <si>
    <t>JOMANDA</t>
  </si>
  <si>
    <t>(CV:DJ YOSHITAKA)</t>
  </si>
  <si>
    <t>ギルド１番の誇り高き戦士</t>
  </si>
  <si>
    <t>初音ミク ver.ネトゲ廃人シュプレヒコール</t>
  </si>
  <si>
    <t>伝説の樹の下で</t>
  </si>
  <si>
    <t>藤崎詩織</t>
  </si>
  <si>
    <t>-</t>
  </si>
  <si>
    <t>東奔西走　行方ニ咲クハ　千本桜</t>
  </si>
  <si>
    <t>初音未來</t>
  </si>
  <si>
    <t>いそにん + アキ</t>
  </si>
  <si>
    <t>Triple Counter</t>
  </si>
  <si>
    <t>でるたとびーまにのなかまたち</t>
  </si>
  <si>
    <t>(CV:DJ YOSHITAKA meets dj TAKA)</t>
  </si>
  <si>
    <t>菌類</t>
  </si>
  <si>
    <t>法廷で逢いましょう</t>
  </si>
  <si>
    <t>葉常美空と嶋田柊二</t>
  </si>
  <si>
    <t>KING</t>
  </si>
  <si>
    <t>マリンスノーの祝福</t>
  </si>
  <si>
    <t>初音ミク ver.深海少女</t>
  </si>
  <si>
    <t>球Q</t>
  </si>
  <si>
    <t>イベントで入手(解放MISSION無し)</t>
  </si>
  <si>
    <t>倉野川の双子ユニット</t>
  </si>
  <si>
    <t>ここなつ</t>
  </si>
  <si>
    <t>よみがえっていたBEMANI遺跡</t>
  </si>
  <si>
    <t>考古学会の異端者</t>
  </si>
  <si>
    <t>(CV:Sota Fujimori)</t>
  </si>
  <si>
    <t>BEMANI遺跡製作委員会</t>
  </si>
  <si>
    <t>彫像に刻まれた壁画</t>
  </si>
  <si>
    <t>古代アーティストたち</t>
  </si>
  <si>
    <t>(CV:ショッチョー)</t>
  </si>
  <si>
    <t>1st anniversary ～恍惚～</t>
  </si>
  <si>
    <t>酔いしれる乙女とアイツ</t>
  </si>
  <si>
    <t>ミュゼカ三姉妹長女</t>
  </si>
  <si>
    <t>～forever with you～</t>
  </si>
  <si>
    <t>はわっ！レイシスⅢ ver.illil 出動デスッ！</t>
  </si>
  <si>
    <t>レイシスIII ver.illil</t>
  </si>
  <si>
    <t>蒼弐</t>
  </si>
  <si>
    <t>原生始生</t>
  </si>
  <si>
    <t>古今 東雲</t>
  </si>
  <si>
    <t>スガヤヒロ</t>
  </si>
  <si>
    <t>イラコン</t>
  </si>
  <si>
    <t>引き継ぎでのみ入手(現在新規入手不可)</t>
  </si>
  <si>
    <t>日向美商店街のレコード屋</t>
  </si>
  <si>
    <t>山形まり花</t>
  </si>
  <si>
    <t>日向美商店街の洋服屋</t>
  </si>
  <si>
    <t>和泉一舞</t>
  </si>
  <si>
    <t>日向美商店街のはんこ屋</t>
  </si>
  <si>
    <t>芽兎めう</t>
  </si>
  <si>
    <t>日向美商店街の喫茶店</t>
  </si>
  <si>
    <t>春日咲子</t>
  </si>
  <si>
    <t>日向美商店街の古本屋</t>
  </si>
  <si>
    <t>霜月凜</t>
  </si>
  <si>
    <t>日向美商店街のちくわ姫</t>
  </si>
  <si>
    <t>The 5th KAC FINAL Paradission</t>
  </si>
  <si>
    <t>女神と勝者を見守る君</t>
  </si>
  <si>
    <t>ミュゼカ三姉妹</t>
  </si>
  <si>
    <t>The 5th KAC FINAL Redshift</t>
  </si>
  <si>
    <t>やったれ、変わりまくRenovation!</t>
  </si>
  <si>
    <t>変わりまくった仲間たち</t>
  </si>
  <si>
    <t>Ray</t>
  </si>
  <si>
    <t>ゲーティア</t>
    <phoneticPr fontId="2"/>
  </si>
  <si>
    <t>ID</t>
    <phoneticPr fontId="2"/>
  </si>
  <si>
    <t>ドラゴンと仲間たち(COOL)</t>
    <phoneticPr fontId="2"/>
  </si>
  <si>
    <t>ドラゴンと仲間たち(PASSION)</t>
    <phoneticPr fontId="2"/>
  </si>
  <si>
    <t>ドラゴンと仲間たち(DARK)</t>
    <phoneticPr fontId="2"/>
  </si>
  <si>
    <t>ドラゴンと仲間たち(NATURAL)</t>
    <phoneticPr fontId="2"/>
  </si>
  <si>
    <t>Grafica名1</t>
    <phoneticPr fontId="2"/>
  </si>
  <si>
    <t>Grafica属性1</t>
    <phoneticPr fontId="2"/>
  </si>
  <si>
    <t>描画力1</t>
    <phoneticPr fontId="2"/>
  </si>
  <si>
    <t>GraficaID1</t>
    <phoneticPr fontId="2"/>
  </si>
  <si>
    <t>GraficaID2</t>
    <phoneticPr fontId="2"/>
  </si>
  <si>
    <t>Grafica名2</t>
    <phoneticPr fontId="2"/>
  </si>
  <si>
    <t>Grafica属性2</t>
    <phoneticPr fontId="2"/>
  </si>
  <si>
    <t>描画力2</t>
    <phoneticPr fontId="2"/>
  </si>
  <si>
    <t>GraficaID3</t>
    <phoneticPr fontId="2"/>
  </si>
  <si>
    <t>Grafica名3</t>
    <phoneticPr fontId="2"/>
  </si>
  <si>
    <t>Grafica属性3</t>
    <phoneticPr fontId="2"/>
  </si>
  <si>
    <t>描画力3</t>
    <phoneticPr fontId="2"/>
  </si>
  <si>
    <t>描画力合計</t>
    <phoneticPr fontId="2"/>
  </si>
  <si>
    <t>通常時描画力</t>
    <phoneticPr fontId="2"/>
  </si>
  <si>
    <t>有効時描画力</t>
    <phoneticPr fontId="2"/>
  </si>
  <si>
    <t>メールアドレス</t>
    <phoneticPr fontId="2"/>
  </si>
  <si>
    <t>TwitterID</t>
    <phoneticPr fontId="2"/>
  </si>
  <si>
    <t>eパス下4桁</t>
    <phoneticPr fontId="2"/>
  </si>
  <si>
    <t>Lo-Fi-M</t>
    <phoneticPr fontId="2"/>
  </si>
  <si>
    <t>ぬ？</t>
    <phoneticPr fontId="2"/>
  </si>
  <si>
    <t>Mr.REAPER</t>
    <phoneticPr fontId="2"/>
  </si>
  <si>
    <t>1回戦合計</t>
    <phoneticPr fontId="2"/>
  </si>
  <si>
    <t>Mag Mell</t>
    <phoneticPr fontId="2"/>
  </si>
  <si>
    <t>One&amp;Only</t>
    <phoneticPr fontId="2"/>
  </si>
  <si>
    <t>ほおずきみたいに紅い魂</t>
    <phoneticPr fontId="2"/>
  </si>
  <si>
    <t>Egotistical Drug</t>
    <phoneticPr fontId="2"/>
  </si>
  <si>
    <t>Bioslaves</t>
    <phoneticPr fontId="2"/>
  </si>
  <si>
    <t>YUTTER</t>
    <phoneticPr fontId="2"/>
  </si>
  <si>
    <t>masamoi</t>
    <phoneticPr fontId="2"/>
  </si>
  <si>
    <t>T*CHA</t>
    <phoneticPr fontId="2"/>
  </si>
  <si>
    <t>EBA</t>
    <phoneticPr fontId="2"/>
  </si>
  <si>
    <t>かご</t>
    <phoneticPr fontId="2"/>
  </si>
  <si>
    <t>LD.BROKN</t>
    <phoneticPr fontId="2"/>
  </si>
  <si>
    <t>call-A(参考)</t>
    <phoneticPr fontId="2"/>
  </si>
  <si>
    <t>藤崎詩織(~Forever with you~)</t>
    <phoneticPr fontId="2"/>
  </si>
  <si>
    <t>藤崎詩織(伝説の樹の下で)</t>
    <phoneticPr fontId="2"/>
  </si>
  <si>
    <t>女神と勝者を見守る君(Paradission)</t>
    <phoneticPr fontId="2"/>
  </si>
  <si>
    <t>女神と勝者を見守る君(Redshift)</t>
    <phoneticPr fontId="2"/>
  </si>
  <si>
    <t>ヒズミ</t>
    <phoneticPr fontId="2"/>
  </si>
  <si>
    <t>DARK</t>
    <phoneticPr fontId="2"/>
  </si>
  <si>
    <t>むきパラ全員集合</t>
    <phoneticPr fontId="2"/>
  </si>
  <si>
    <t>PASSION</t>
    <phoneticPr fontId="2"/>
  </si>
  <si>
    <t>霜月凜(ちくわ姫)</t>
    <phoneticPr fontId="2"/>
  </si>
  <si>
    <t>KOMA27</t>
    <phoneticPr fontId="2"/>
  </si>
  <si>
    <t>米田</t>
    <phoneticPr fontId="2"/>
  </si>
  <si>
    <t>霜月凜(Five Drops)</t>
    <phoneticPr fontId="2"/>
  </si>
  <si>
    <t>丹子(MEDEL10)</t>
    <phoneticPr fontId="2"/>
  </si>
  <si>
    <t>丹子(MEDEL11)</t>
  </si>
  <si>
    <t>ベリル(MEDEL10)</t>
    <phoneticPr fontId="2"/>
  </si>
  <si>
    <t>ベリル(MEDEL11)</t>
  </si>
  <si>
    <t>Alphecca(MEDEL10)</t>
    <phoneticPr fontId="2"/>
  </si>
  <si>
    <t>Alphecca(MEDEL11)</t>
  </si>
  <si>
    <t>しおり(MEDEL10)</t>
    <phoneticPr fontId="2"/>
  </si>
  <si>
    <t>しおり(MEDEL11)</t>
  </si>
  <si>
    <t>しおり(MEDEL12)</t>
  </si>
  <si>
    <t>八意ミゾレ(MEDEL10)</t>
    <phoneticPr fontId="2"/>
  </si>
  <si>
    <t>八意ミゾレ(MEDEL11)</t>
  </si>
  <si>
    <t>八意ミゾレ(MEDEL12)</t>
  </si>
  <si>
    <t>PURE</t>
    <phoneticPr fontId="2"/>
  </si>
  <si>
    <t>NATURAL</t>
    <phoneticPr fontId="2"/>
  </si>
  <si>
    <t>COOL</t>
    <phoneticPr fontId="2"/>
  </si>
  <si>
    <t>しおり(MEDEL13)</t>
    <phoneticPr fontId="2"/>
  </si>
  <si>
    <t>Alphecca(MEDEL12)</t>
    <phoneticPr fontId="2"/>
  </si>
  <si>
    <t>ベリル(MEDEL12)</t>
    <phoneticPr fontId="2"/>
  </si>
  <si>
    <t>丹子(MEDEL12)</t>
    <phoneticPr fontId="2"/>
  </si>
  <si>
    <t>八意ミゾレ(MEDEL13)</t>
    <phoneticPr fontId="2"/>
  </si>
  <si>
    <t>J4QK.A</t>
    <phoneticPr fontId="2"/>
  </si>
  <si>
    <t>ゆずたん</t>
    <phoneticPr fontId="2"/>
  </si>
  <si>
    <t>BAITO</t>
    <phoneticPr fontId="2"/>
  </si>
  <si>
    <t>エドランド＆アリンカ</t>
    <phoneticPr fontId="2"/>
  </si>
  <si>
    <t>さんらいく</t>
    <phoneticPr fontId="2"/>
  </si>
  <si>
    <t>てあら</t>
    <phoneticPr fontId="2"/>
  </si>
  <si>
    <t>のあたま</t>
    <phoneticPr fontId="2"/>
  </si>
  <si>
    <t>AK*2Y</t>
    <phoneticPr fontId="2"/>
  </si>
  <si>
    <t>PESCE</t>
    <phoneticPr fontId="2"/>
  </si>
  <si>
    <t>FLYSKY</t>
  </si>
  <si>
    <t>NOTE</t>
  </si>
  <si>
    <t>KANAK</t>
  </si>
  <si>
    <t>ぼ〜ん</t>
  </si>
  <si>
    <t>すとろう</t>
  </si>
  <si>
    <t>テティス</t>
  </si>
  <si>
    <t>2回戦合計</t>
    <phoneticPr fontId="2"/>
  </si>
  <si>
    <t>1・2回戦合計</t>
    <phoneticPr fontId="2"/>
  </si>
  <si>
    <t>Arche</t>
    <phoneticPr fontId="2"/>
  </si>
  <si>
    <t>Snowscapes</t>
    <phoneticPr fontId="2"/>
  </si>
  <si>
    <t>リビングデッドサマーダイブ</t>
    <phoneticPr fontId="2"/>
  </si>
  <si>
    <t>朝咲</t>
    <phoneticPr fontId="2"/>
  </si>
  <si>
    <t>菓子</t>
    <phoneticPr fontId="2"/>
  </si>
  <si>
    <t>しゃー</t>
    <phoneticPr fontId="2"/>
  </si>
  <si>
    <t>へめれ</t>
    <phoneticPr fontId="2"/>
  </si>
  <si>
    <t>Town Walk</t>
    <phoneticPr fontId="2"/>
  </si>
  <si>
    <t>結ばれぬ二人の刻印</t>
    <phoneticPr fontId="2"/>
  </si>
  <si>
    <t>メンタンピンドラドラ</t>
    <phoneticPr fontId="2"/>
  </si>
  <si>
    <t>3回戦合計</t>
    <phoneticPr fontId="2"/>
  </si>
  <si>
    <t>eXtridia</t>
    <phoneticPr fontId="2"/>
  </si>
  <si>
    <t>片翼のディザイア</t>
    <phoneticPr fontId="2"/>
  </si>
  <si>
    <t>Touch My Body</t>
    <phoneticPr fontId="2"/>
  </si>
  <si>
    <t>4回戦合計</t>
    <phoneticPr fontId="2"/>
  </si>
  <si>
    <t>3・4回戦合計</t>
    <phoneticPr fontId="2"/>
  </si>
  <si>
    <t>S-TORA</t>
    <phoneticPr fontId="2"/>
  </si>
  <si>
    <t>シギ</t>
    <phoneticPr fontId="2"/>
  </si>
  <si>
    <t>羅刹天　雉姫</t>
    <phoneticPr fontId="2"/>
  </si>
  <si>
    <t>最終戦合計</t>
    <phoneticPr fontId="2"/>
  </si>
  <si>
    <t>antiphona</t>
    <phoneticPr fontId="2"/>
  </si>
  <si>
    <t>龍攘虎搏</t>
    <phoneticPr fontId="2"/>
  </si>
  <si>
    <t>{albus}</t>
    <phoneticPr fontId="2"/>
  </si>
  <si>
    <t>DDX</t>
    <phoneticPr fontId="2"/>
  </si>
  <si>
    <t>STOICCCC</t>
    <phoneticPr fontId="2"/>
  </si>
  <si>
    <t>科学</t>
    <phoneticPr fontId="2"/>
  </si>
  <si>
    <t>メカコ</t>
    <phoneticPr fontId="2"/>
  </si>
  <si>
    <t>エントリー</t>
    <phoneticPr fontId="2"/>
  </si>
  <si>
    <t>運営確認</t>
    <phoneticPr fontId="2"/>
  </si>
  <si>
    <t>HP掲載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</si>
  <si>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</si>
  <si>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</si>
  <si>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</si>
  <si>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</si>
  <si>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</si>
  <si>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プレイヤー名</t>
    <phoneticPr fontId="2"/>
  </si>
  <si>
    <t>DJ AP</t>
    <phoneticPr fontId="2"/>
  </si>
  <si>
    <t>通常予選通過</t>
    <phoneticPr fontId="2"/>
  </si>
  <si>
    <t>ワイルドカード通過</t>
    <phoneticPr fontId="2"/>
  </si>
  <si>
    <t>解放ミッション通過</t>
    <phoneticPr fontId="2"/>
  </si>
  <si>
    <t>フリースタイル優勝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</si>
  <si>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</si>
  <si>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</si>
  <si>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</si>
  <si>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</si>
  <si>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△</t>
    <phoneticPr fontId="2"/>
  </si>
  <si>
    <t>△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</si>
  <si>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</si>
  <si>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</si>
  <si>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</si>
  <si>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</si>
  <si>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</si>
  <si>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</si>
  <si>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参加者ID</t>
    <phoneticPr fontId="2"/>
  </si>
  <si>
    <t>決勝進出の意思</t>
    <phoneticPr fontId="2"/>
  </si>
  <si>
    <t>決勝プレイヤー名</t>
    <phoneticPr fontId="2"/>
  </si>
  <si>
    <t>読み</t>
    <phoneticPr fontId="2"/>
  </si>
  <si>
    <t>推しGrafica</t>
    <phoneticPr fontId="2"/>
  </si>
  <si>
    <t>意気込み</t>
    <phoneticPr fontId="2"/>
  </si>
  <si>
    <t>×</t>
    <phoneticPr fontId="2"/>
  </si>
  <si>
    <t>部門</t>
    <phoneticPr fontId="2"/>
  </si>
  <si>
    <t>両部門</t>
    <phoneticPr fontId="2"/>
  </si>
  <si>
    <t>解放ミッション</t>
    <phoneticPr fontId="2"/>
  </si>
  <si>
    <t>楽曲プレー</t>
    <phoneticPr fontId="2"/>
  </si>
  <si>
    <t>解放ミッション</t>
    <phoneticPr fontId="2"/>
  </si>
  <si>
    <t>楽曲プレー</t>
    <phoneticPr fontId="2"/>
  </si>
  <si>
    <t>解放ミッション</t>
    <phoneticPr fontId="2"/>
  </si>
  <si>
    <t>両部門</t>
    <phoneticPr fontId="2"/>
  </si>
  <si>
    <t>楽曲プレー</t>
    <phoneticPr fontId="2"/>
  </si>
  <si>
    <t>楽曲プレー</t>
    <phoneticPr fontId="2"/>
  </si>
  <si>
    <t>両部門</t>
    <phoneticPr fontId="2"/>
  </si>
  <si>
    <t>楽曲プレー</t>
    <phoneticPr fontId="2"/>
  </si>
  <si>
    <t>楽曲プレー</t>
    <phoneticPr fontId="2"/>
  </si>
  <si>
    <t>解放ミッション</t>
    <phoneticPr fontId="2"/>
  </si>
  <si>
    <t>○</t>
    <phoneticPr fontId="2"/>
  </si>
  <si>
    <t>しゃー</t>
    <phoneticPr fontId="2"/>
  </si>
  <si>
    <t>しゃー</t>
    <phoneticPr fontId="2"/>
  </si>
  <si>
    <t>七銀ノカミ</t>
    <phoneticPr fontId="2"/>
  </si>
  <si>
    <t>Bioslaves連奏の力で頑張ります💪( 'ω' 💪)</t>
    <phoneticPr fontId="2"/>
  </si>
  <si>
    <t>ー</t>
    <phoneticPr fontId="2"/>
  </si>
  <si>
    <t>ー</t>
    <phoneticPr fontId="2"/>
  </si>
  <si>
    <t>○</t>
    <phoneticPr fontId="2"/>
  </si>
  <si>
    <t>BONE!</t>
    <phoneticPr fontId="2"/>
  </si>
  <si>
    <t>ぼーん</t>
    <phoneticPr fontId="2"/>
  </si>
  <si>
    <t>リキュア</t>
    <phoneticPr fontId="2"/>
  </si>
  <si>
    <t>存分に楽しみたいと思います〜！</t>
  </si>
  <si>
    <t>○</t>
    <phoneticPr fontId="2"/>
  </si>
  <si>
    <t>ゆずたん</t>
    <phoneticPr fontId="2"/>
  </si>
  <si>
    <t>Sarah</t>
    <phoneticPr fontId="2"/>
  </si>
  <si>
    <t>エンジョイ勢です。よろしくお願いします。</t>
  </si>
  <si>
    <t>○</t>
    <phoneticPr fontId="2"/>
  </si>
  <si>
    <t>J4QK.A</t>
    <phoneticPr fontId="2"/>
  </si>
  <si>
    <t>ジャック</t>
    <phoneticPr fontId="2"/>
  </si>
  <si>
    <t>ミカエールと愛する仲間たち</t>
    <phoneticPr fontId="2"/>
  </si>
  <si>
    <t>各所で活躍していらっしゃる方々ばかりなので、 胸を借りるつもりで最善を尽くそうと思います！</t>
    <phoneticPr fontId="2"/>
  </si>
  <si>
    <t>○</t>
    <phoneticPr fontId="2"/>
  </si>
  <si>
    <t>（株）PASELIcheck</t>
    <phoneticPr fontId="2"/>
  </si>
  <si>
    <t>かぶしきがいしゃぱせりちぇっく</t>
    <phoneticPr fontId="2"/>
  </si>
  <si>
    <t>クラウンベリー＝ゴールローズ</t>
    <phoneticPr fontId="2"/>
  </si>
  <si>
    <t>580億パセリください</t>
    <phoneticPr fontId="2"/>
  </si>
  <si>
    <t>のあたま</t>
    <phoneticPr fontId="2"/>
  </si>
  <si>
    <t>アーデルハイト・クラヴィーア</t>
    <phoneticPr fontId="2"/>
  </si>
  <si>
    <t>１戦でも多く戦えるように頑張ります。アーデルハイトくんは・・・よいぞ</t>
  </si>
  <si>
    <t>○</t>
    <phoneticPr fontId="2"/>
  </si>
  <si>
    <t>masamoi</t>
    <phoneticPr fontId="2"/>
  </si>
  <si>
    <t>まさもい</t>
    <phoneticPr fontId="2"/>
  </si>
  <si>
    <t>八意ミゾレ</t>
    <phoneticPr fontId="2"/>
  </si>
  <si>
    <t>このような大会に出れてとても光栄です！ 沢山のキュレーターが集まる機会なので、楽しみたいです！</t>
  </si>
  <si>
    <t>○</t>
    <phoneticPr fontId="2"/>
  </si>
  <si>
    <t>KANAK</t>
    <phoneticPr fontId="2"/>
  </si>
  <si>
    <t>かなっく</t>
    <phoneticPr fontId="2"/>
  </si>
  <si>
    <t>ベリル</t>
    <phoneticPr fontId="2"/>
  </si>
  <si>
    <t>がんばる</t>
    <phoneticPr fontId="2"/>
  </si>
  <si>
    <t>ミームちゃんいっぱいちゅき♥ (がんばります)</t>
  </si>
  <si>
    <t>ミーム</t>
    <phoneticPr fontId="2"/>
  </si>
  <si>
    <t>T*CHA</t>
    <phoneticPr fontId="2"/>
  </si>
  <si>
    <t>てぃちゃん</t>
    <phoneticPr fontId="2"/>
  </si>
  <si>
    <t>えすとら</t>
    <phoneticPr fontId="2"/>
  </si>
  <si>
    <t>ルールを守って、楽しくプレーしたいと思います。</t>
    <phoneticPr fontId="2"/>
  </si>
  <si>
    <t>○</t>
    <phoneticPr fontId="2"/>
  </si>
  <si>
    <t>NOTE</t>
    <phoneticPr fontId="2"/>
  </si>
  <si>
    <t>のーと</t>
    <phoneticPr fontId="2"/>
  </si>
  <si>
    <t>ミーム</t>
    <phoneticPr fontId="2"/>
  </si>
  <si>
    <t>全国から猛者が集まるこの大会、できるだけ食らいついていきたいです！</t>
    <phoneticPr fontId="2"/>
  </si>
  <si>
    <t>○</t>
    <phoneticPr fontId="2"/>
  </si>
  <si>
    <t>EBA</t>
    <phoneticPr fontId="2"/>
  </si>
  <si>
    <t>えーば</t>
    <phoneticPr fontId="2"/>
  </si>
  <si>
    <t>エクレアル・パラディ</t>
    <phoneticPr fontId="2"/>
  </si>
  <si>
    <t>「スコア力では勝てなくても戦略で勝つ」をモットーに、どこまでもあがいてみせます！</t>
    <phoneticPr fontId="2"/>
  </si>
  <si>
    <t>○</t>
    <phoneticPr fontId="2"/>
  </si>
  <si>
    <t>TUZURA#4</t>
    <phoneticPr fontId="2"/>
  </si>
  <si>
    <t>つづら</t>
    <phoneticPr fontId="2"/>
  </si>
  <si>
    <t>Sarah</t>
    <phoneticPr fontId="2"/>
  </si>
  <si>
    <t>○</t>
    <phoneticPr fontId="2"/>
  </si>
  <si>
    <t>かご</t>
    <phoneticPr fontId="2"/>
  </si>
  <si>
    <t>かご</t>
    <phoneticPr fontId="2"/>
  </si>
  <si>
    <t>オリガ</t>
    <phoneticPr fontId="2"/>
  </si>
  <si>
    <t>アルフェッカちゃんも好き٩(ˊᗜˋ*)و 一番好きな曲は Other Worldです！</t>
    <phoneticPr fontId="2"/>
  </si>
  <si>
    <t>Fly-Sky</t>
    <phoneticPr fontId="2"/>
  </si>
  <si>
    <t>ふらいすかい</t>
    <phoneticPr fontId="2"/>
  </si>
  <si>
    <t>オーキヌス</t>
    <phoneticPr fontId="2"/>
  </si>
  <si>
    <t>実力出し切れるよう頑張ります</t>
    <phoneticPr fontId="2"/>
  </si>
  <si>
    <t>×</t>
    <phoneticPr fontId="2"/>
  </si>
  <si>
    <t>ー</t>
    <phoneticPr fontId="2"/>
  </si>
  <si>
    <t>がんばります。</t>
    <phoneticPr fontId="2"/>
  </si>
  <si>
    <t>×</t>
    <phoneticPr fontId="2"/>
  </si>
  <si>
    <t>○</t>
    <phoneticPr fontId="2"/>
  </si>
  <si>
    <t>KASHIPAN</t>
    <phoneticPr fontId="2"/>
  </si>
  <si>
    <t>かしぱん</t>
    <phoneticPr fontId="2"/>
  </si>
  <si>
    <t>楽しむことを第一にしながらも、ベストを尽くせるように頑張りたいと思います</t>
    <phoneticPr fontId="2"/>
  </si>
  <si>
    <t>○</t>
    <phoneticPr fontId="2"/>
  </si>
  <si>
    <t>YUTTER</t>
    <phoneticPr fontId="2"/>
  </si>
  <si>
    <t>ゆった〜</t>
    <phoneticPr fontId="2"/>
  </si>
  <si>
    <t>ナチュレオ</t>
    <phoneticPr fontId="2"/>
  </si>
  <si>
    <t>せっかくなので楽しくプレイできたらと思います。</t>
    <phoneticPr fontId="2"/>
  </si>
  <si>
    <t>○</t>
    <phoneticPr fontId="2"/>
  </si>
  <si>
    <t>STOICCCC</t>
    <phoneticPr fontId="2"/>
  </si>
  <si>
    <t>すといっく</t>
    <phoneticPr fontId="2"/>
  </si>
  <si>
    <t>N-02</t>
    <phoneticPr fontId="2"/>
  </si>
  <si>
    <t>頑張れ三十路！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</si>
  <si>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</si>
  <si>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</si>
  <si>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</si>
  <si>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</si>
  <si>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</si>
  <si>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</si>
  <si>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一般投票</t>
    <phoneticPr fontId="2"/>
  </si>
  <si>
    <t>参加者投票</t>
    <phoneticPr fontId="2"/>
  </si>
  <si>
    <t>合計</t>
    <phoneticPr fontId="2"/>
  </si>
  <si>
    <t>call-A</t>
    <phoneticPr fontId="2"/>
  </si>
  <si>
    <t>仔猫吸引</t>
    <phoneticPr fontId="2"/>
  </si>
  <si>
    <t>てぃちゃん</t>
    <phoneticPr fontId="2"/>
  </si>
  <si>
    <t>しゃー</t>
    <phoneticPr fontId="2"/>
  </si>
  <si>
    <t>シオン</t>
    <phoneticPr fontId="2"/>
  </si>
  <si>
    <t>かご</t>
    <phoneticPr fontId="2"/>
  </si>
  <si>
    <t>かなくめ</t>
    <phoneticPr fontId="2"/>
  </si>
  <si>
    <t>エストラ</t>
    <phoneticPr fontId="2"/>
  </si>
  <si>
    <t>メカコ</t>
    <phoneticPr fontId="2"/>
  </si>
  <si>
    <t>すとろう</t>
    <phoneticPr fontId="2"/>
  </si>
  <si>
    <t>J4QK.A</t>
    <phoneticPr fontId="2"/>
  </si>
  <si>
    <t>masamoi</t>
    <phoneticPr fontId="2"/>
  </si>
  <si>
    <t>ゆずたん</t>
    <phoneticPr fontId="2"/>
  </si>
  <si>
    <t>坂月あかね</t>
    <phoneticPr fontId="2"/>
  </si>
  <si>
    <t>KASHIPAN</t>
    <phoneticPr fontId="2"/>
  </si>
  <si>
    <t>有明月</t>
    <phoneticPr fontId="2"/>
  </si>
  <si>
    <t>ぼ〜ん！</t>
    <phoneticPr fontId="2"/>
  </si>
  <si>
    <t>EBA</t>
    <phoneticPr fontId="2"/>
  </si>
  <si>
    <t>名前</t>
    <phoneticPr fontId="2"/>
  </si>
  <si>
    <t>種別</t>
    <phoneticPr fontId="2"/>
  </si>
  <si>
    <t>心滅ZONE</t>
    <phoneticPr fontId="2"/>
  </si>
  <si>
    <t>　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</si>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</sst>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Yu Gothic"/>
      <family val="2"/>
      <charset val="128"/>
      <scheme val="minor"/>
    </font>
    <font>
      <b/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rgb="FFFF0000"/>
      <name val="Yu Gothic"/>
      <family val="2"/>
      <charset val="128"/>
      <scheme val="minor"/>
    </font>
    <font>
      <sz val="12"/>
      <color theme="5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rgb="FFFF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ont="1"/>
    <xf numFmtId="0" fontId="1" fillId="0" borderId="0" xfId="0" applyFont="1"/>
    <xf numFmtId="14" fontId="0" fillId="0" borderId="0" xfId="0" applyNumberFormat="1" applyFont="1"/>
    <xf numFmtId="0" fontId="0" fillId="0" borderId="0" xfId="0" applyFont="1"/>
    <xf numFmtId="0" fontId="0" fillId="0" borderId="0" xfId="0" applyFont="1" applyAlignment="1"/>
    <xf numFmtId="49" fontId="0" fillId="0" borderId="0" xfId="0" applyNumberFormat="1"/>
    <xf numFmtId="0" fontId="0" fillId="0" borderId="0" xfId="0" applyFont="1"/>
    <xf numFmtId="0" fontId="0" fillId="0" borderId="0" xfId="0" applyNumberFormat="1"/>
    <xf numFmtId="0" fontId="0" fillId="0" borderId="0" xfId="0" applyNumberFormat="1" applyFont="1"/>
    <xf numFmtId="0" fontId="0" fillId="0" borderId="0" xfId="0" applyFont="1"/>
    <xf numFmtId="0" fontId="0" fillId="0" borderId="0" xfId="0" applyFont="1"/>
    <xf numFmtId="1" fontId="0" fillId="0" borderId="0" xfId="0" applyNumberForma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2" borderId="0" xfId="0" applyFont="1" applyFill="1"/>
    <xf numFmtId="0" fontId="5" fillId="0" borderId="0" xfId="0" applyFont="1"/>
    <xf numFmtId="0" fontId="6" fillId="0" borderId="0" xfId="0" applyFont="1"/>
    <xf numFmtId="0" fontId="1" fillId="0" borderId="1" xfId="0" applyFont="1" applyBorder="1"/>
    <xf numFmtId="0" fontId="0" fillId="2" borderId="0" xfId="0" applyFont="1" applyFill="1" applyBorder="1"/>
    <xf numFmtId="0" fontId="0" fillId="2" borderId="0" xfId="0" applyNumberFormat="1" applyFont="1" applyFill="1" applyBorder="1"/>
    <xf numFmtId="0" fontId="0" fillId="0" borderId="0" xfId="0" applyFont="1"/>
    <xf numFmtId="0" fontId="1" fillId="0" borderId="2" xfId="0" applyFont="1" applyBorder="1"/>
    <xf numFmtId="0" fontId="0" fillId="0" borderId="0" xfId="0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Font="1"/>
    <xf numFmtId="14" fontId="0" fillId="0" borderId="0" xfId="0" applyNumberFormat="1" applyFont="1"/>
  </cellXfs>
  <cellStyles count="3">
    <cellStyle name="Hyperlink" xfId="2"/>
    <cellStyle name="標準" xfId="0" builtinId="0"/>
    <cellStyle name="表示済みのハイパーリンク" xfId="1" builtinId="9" hidden="1"/>
  </cellStyles>
  <dxfs count="109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scheme val="minor"/>
      </font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参加者リスト" displayName="参加者リスト" ref="A1:I39" totalsRowShown="0">
  <autoFilter ref="A1:I39"/>
  <tableColumns count="9">
    <tableColumn id="1" name="参加者ID" dataDxfId="108"/>
    <tableColumn id="2" name="プレイヤー名" dataDxfId="107"/>
    <tableColumn id="3" name="メールアドレス"/>
    <tableColumn id="4" name="TwitterID"/>
    <tableColumn id="5" name="eパス下4桁"/>
    <tableColumn id="6" name="通常予選通過"/>
    <tableColumn id="7" name="ワイルドカード通過"/>
    <tableColumn id="8" name="解放ミッション通過"/>
    <tableColumn id="9" name="フリースタイル優勝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ベイガス" displayName="ベイガス" ref="A1:O39" totalsRowShown="0">
  <autoFilter ref="A1:O39"/>
  <tableColumns count="15">
    <tableColumn id="1" name="参加者ID" dataDxfId="45">
      <calculatedColumnFormula>参加者リスト!$A2</calculatedColumnFormula>
    </tableColumn>
    <tableColumn id="2" name="プレイヤー名" dataDxfId="44">
      <calculatedColumnFormula>IF(VLOOKUP(テーブル2[[#This Row],[参加者ID]],参加者リスト[],2)="","",VLOOKUP(テーブル2[[#This Row],[参加者ID]],参加者リスト[],2))</calculatedColumnFormula>
    </tableColumn>
    <tableColumn id="3" name="GraficaID1" dataDxfId="43"/>
    <tableColumn id="4" name="Grafica名1" dataDxfId="42">
      <calculatedColumnFormula>IF(ベイガス[[#This Row],[GraficaID1]]="","",VLOOKUP(ベイガス[[#This Row],[GraficaID1]],リスト[],2))</calculatedColumnFormula>
    </tableColumn>
    <tableColumn id="5" name="Grafica属性1" dataDxfId="41">
      <calculatedColumnFormula>IF(ベイガス[[#This Row],[GraficaID1]]="","",VLOOKUP(ベイガス[[#This Row],[GraficaID1]],リスト[],3))</calculatedColumnFormula>
    </tableColumn>
    <tableColumn id="6" name="描画力1" dataDxfId="40">
      <calculatedColumnFormula>IF(ベイガス[[#This Row],[GraficaID1]]="",0,IF(ベイガス[[#This Row],[Grafica属性1]]="PASSION",VLOOKUP(ベイガス[[#This Row],[GraficaID1]],リスト[],5),VLOOKUP(ベイガス[[#This Row],[GraficaID1]],リスト[],4)))</calculatedColumnFormula>
    </tableColumn>
    <tableColumn id="7" name="GraficaID2"/>
    <tableColumn id="8" name="Grafica名2" dataDxfId="39">
      <calculatedColumnFormula>IF(ベイガス[[#This Row],[GraficaID2]]="","",VLOOKUP(ベイガス[[#This Row],[GraficaID2]],リスト[],2))</calculatedColumnFormula>
    </tableColumn>
    <tableColumn id="9" name="Grafica属性2" dataDxfId="38">
      <calculatedColumnFormula>IF(ベイガス[[#This Row],[GraficaID2]]="","",VLOOKUP(ベイガス[[#This Row],[GraficaID2]],リスト[],3))</calculatedColumnFormula>
    </tableColumn>
    <tableColumn id="10" name="描画力2" dataDxfId="37">
      <calculatedColumnFormula>IF(ベイガス[[#This Row],[GraficaID2]]="",0,IF(ベイガス[[#This Row],[Grafica属性2]]="PASSION",VLOOKUP(ベイガス[[#This Row],[GraficaID2]],リスト[],5),VLOOKUP(ベイガス[[#This Row],[GraficaID2]],リスト[],4)))</calculatedColumnFormula>
    </tableColumn>
    <tableColumn id="11" name="GraficaID3"/>
    <tableColumn id="12" name="Grafica名3" dataDxfId="36">
      <calculatedColumnFormula>IF(ベイガス[[#This Row],[GraficaID3]]="","",VLOOKUP(ベイガス[[#This Row],[GraficaID3]],リスト[],2))</calculatedColumnFormula>
    </tableColumn>
    <tableColumn id="13" name="Grafica属性3" dataDxfId="35">
      <calculatedColumnFormula>IF(ベイガス[[#This Row],[GraficaID3]]="","",VLOOKUP(ベイガス[[#This Row],[GraficaID3]],リスト[],3))</calculatedColumnFormula>
    </tableColumn>
    <tableColumn id="14" name="描画力3" dataDxfId="34">
      <calculatedColumnFormula>IF(ベイガス[[#This Row],[GraficaID3]]="",0,IF(ベイガス[[#This Row],[Grafica属性3]]="PASSION",VLOOKUP(ベイガス[[#This Row],[GraficaID3]],リスト[],5),VLOOKUP(ベイガス[[#This Row],[GraficaID3]],リスト[],4)))</calculatedColumnFormula>
    </tableColumn>
    <tableColumn id="15" name="描画力合計" dataDxfId="33">
      <calculatedColumnFormula>IF(SUM(ベイガス[[#This Row],[描画力1]],ベイガス[[#This Row],[描画力2]],ベイガス[[#This Row],[描画力3]])=0,"",SUM(ベイガス[[#This Row],[描画力1]],ベイガス[[#This Row],[描画力2]],ベイガス[[#This Row],[描画力3]]))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カスポル" displayName="カスポル" ref="A1:O39" totalsRowShown="0">
  <autoFilter ref="A1:O39"/>
  <tableColumns count="15">
    <tableColumn id="1" name="参加者ID" dataDxfId="32">
      <calculatedColumnFormula>参加者リスト!$A2</calculatedColumnFormula>
    </tableColumn>
    <tableColumn id="2" name="プレイヤー名" dataDxfId="31">
      <calculatedColumnFormula>IF(VLOOKUP(テーブル2[[#This Row],[参加者ID]],参加者リスト[],2)="","",VLOOKUP(テーブル2[[#This Row],[参加者ID]],参加者リスト[],2))</calculatedColumnFormula>
    </tableColumn>
    <tableColumn id="3" name="GraficaID1" dataDxfId="30"/>
    <tableColumn id="4" name="Grafica名1" dataDxfId="29">
      <calculatedColumnFormula>IF(カスポル[[#This Row],[GraficaID1]]="","",VLOOKUP(カスポル[[#This Row],[GraficaID1]],リスト[],2))</calculatedColumnFormula>
    </tableColumn>
    <tableColumn id="5" name="Grafica属性1" dataDxfId="28">
      <calculatedColumnFormula>IF(カスポル[[#This Row],[GraficaID1]]="","",VLOOKUP(カスポル[[#This Row],[GraficaID1]],リスト[],3))</calculatedColumnFormula>
    </tableColumn>
    <tableColumn id="6" name="描画力1" dataDxfId="27">
      <calculatedColumnFormula>IF(カスポル[[#This Row],[GraficaID1]]="",0,IF(カスポル[[#This Row],[Grafica属性1]]="DARK",VLOOKUP(カスポル[[#This Row],[GraficaID1]],リスト[],5),VLOOKUP(カスポル[[#This Row],[GraficaID1]],リスト[],4)))</calculatedColumnFormula>
    </tableColumn>
    <tableColumn id="7" name="GraficaID2"/>
    <tableColumn id="8" name="Grafica名2" dataDxfId="26">
      <calculatedColumnFormula>IF(カスポル[[#This Row],[GraficaID2]]="","",VLOOKUP(カスポル[[#This Row],[GraficaID2]],リスト[],2))</calculatedColumnFormula>
    </tableColumn>
    <tableColumn id="9" name="Grafica属性2" dataDxfId="25">
      <calculatedColumnFormula>IF(カスポル[[#This Row],[GraficaID2]]="","",VLOOKUP(カスポル[[#This Row],[GraficaID2]],リスト[],3))</calculatedColumnFormula>
    </tableColumn>
    <tableColumn id="10" name="描画力2" dataDxfId="24">
      <calculatedColumnFormula>IF(カスポル[[#This Row],[GraficaID2]]="",0,IF(カスポル[[#This Row],[Grafica属性2]]="DARK",VLOOKUP(カスポル[[#This Row],[GraficaID2]],リスト[],5),VLOOKUP(カスポル[[#This Row],[GraficaID2]],リスト[],4)))</calculatedColumnFormula>
    </tableColumn>
    <tableColumn id="11" name="GraficaID3"/>
    <tableColumn id="12" name="Grafica名3" dataDxfId="23">
      <calculatedColumnFormula>IF(カスポル[[#This Row],[GraficaID3]]="","",VLOOKUP(カスポル[[#This Row],[GraficaID3]],リスト[],2))</calculatedColumnFormula>
    </tableColumn>
    <tableColumn id="13" name="Grafica属性3" dataDxfId="22">
      <calculatedColumnFormula>IF(カスポル[[#This Row],[GraficaID3]]="","",VLOOKUP(カスポル[[#This Row],[GraficaID3]],リスト[],3))</calculatedColumnFormula>
    </tableColumn>
    <tableColumn id="14" name="描画力3" dataDxfId="21">
      <calculatedColumnFormula>IF(カスポル[[#This Row],[GraficaID3]]="",0,IF(カスポル[[#This Row],[Grafica属性3]]="DARK",VLOOKUP(カスポル[[#This Row],[GraficaID3]],リスト[],5),VLOOKUP(カスポル[[#This Row],[GraficaID3]],リスト[],4)))</calculatedColumnFormula>
    </tableColumn>
    <tableColumn id="15" name="描画力合計" dataDxfId="20">
      <calculatedColumnFormula>IF(SUM(カスポル[[#This Row],[描画力1]],カスポル[[#This Row],[描画力2]],カスポル[[#This Row],[描画力3]])=0,"",SUM(カスポル[[#This Row],[描画力1]],カスポル[[#This Row],[描画力2]],カスポル[[#This Row],[描画力3]]))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ドミニス" displayName="ドミニス" ref="A1:O39" totalsRowShown="0">
  <autoFilter ref="A1:O39"/>
  <tableColumns count="15">
    <tableColumn id="1" name="参加者ID" dataDxfId="19">
      <calculatedColumnFormula>参加者リスト!$A2</calculatedColumnFormula>
    </tableColumn>
    <tableColumn id="2" name="プレイヤー名" dataDxfId="18">
      <calculatedColumnFormula>IF(VLOOKUP(テーブル2[[#This Row],[参加者ID]],参加者リスト[],2)="","",VLOOKUP(テーブル2[[#This Row],[参加者ID]],参加者リスト[],2))</calculatedColumnFormula>
    </tableColumn>
    <tableColumn id="3" name="GraficaID1" dataDxfId="17"/>
    <tableColumn id="4" name="Grafica名1" dataDxfId="16">
      <calculatedColumnFormula>IF(ドミニス[[#This Row],[GraficaID1]]="","",VLOOKUP(ドミニス[[#This Row],[GraficaID1]],リスト[],2))</calculatedColumnFormula>
    </tableColumn>
    <tableColumn id="5" name="Grafica属性1" dataDxfId="15">
      <calculatedColumnFormula>IF(ドミニス[[#This Row],[GraficaID1]]="","",VLOOKUP(ドミニス[[#This Row],[GraficaID1]],リスト[],3))</calculatedColumnFormula>
    </tableColumn>
    <tableColumn id="6" name="描画力1" dataDxfId="14">
      <calculatedColumnFormula>IF(ドミニス[[#This Row],[GraficaID1]]="",0,IF(ドミニス[[#This Row],[Grafica属性1]]="PURE",VLOOKUP(ドミニス[[#This Row],[GraficaID1]],リスト[],5),VLOOKUP(ドミニス[[#This Row],[GraficaID1]],リスト[],4)))</calculatedColumnFormula>
    </tableColumn>
    <tableColumn id="7" name="GraficaID2"/>
    <tableColumn id="8" name="Grafica名2" dataDxfId="13">
      <calculatedColumnFormula>IF(ドミニス[[#This Row],[GraficaID2]]="","",VLOOKUP(ドミニス[[#This Row],[GraficaID2]],リスト[],2))</calculatedColumnFormula>
    </tableColumn>
    <tableColumn id="9" name="Grafica属性2" dataDxfId="12">
      <calculatedColumnFormula>IF(ドミニス[[#This Row],[GraficaID2]]="","",VLOOKUP(ドミニス[[#This Row],[GraficaID2]],リスト[],3))</calculatedColumnFormula>
    </tableColumn>
    <tableColumn id="10" name="描画力2" dataDxfId="11">
      <calculatedColumnFormula>IF(ドミニス[[#This Row],[GraficaID2]]="",0,IF(ドミニス[[#This Row],[Grafica属性2]]="PURE",VLOOKUP(ドミニス[[#This Row],[GraficaID2]],リスト[],5),VLOOKUP(ドミニス[[#This Row],[GraficaID2]],リスト[],4)))</calculatedColumnFormula>
    </tableColumn>
    <tableColumn id="11" name="GraficaID3"/>
    <tableColumn id="12" name="Grafica名3" dataDxfId="10">
      <calculatedColumnFormula>IF(ドミニス[[#This Row],[GraficaID3]]="","",VLOOKUP(ドミニス[[#This Row],[GraficaID3]],リスト[],2))</calculatedColumnFormula>
    </tableColumn>
    <tableColumn id="13" name="Grafica属性3" dataDxfId="9">
      <calculatedColumnFormula>IF(ドミニス[[#This Row],[GraficaID3]]="","",VLOOKUP(ドミニス[[#This Row],[GraficaID3]],リスト[],3))</calculatedColumnFormula>
    </tableColumn>
    <tableColumn id="14" name="描画力3" dataDxfId="8">
      <calculatedColumnFormula>IF(ドミニス[[#This Row],[GraficaID3]]="",0,IF(ドミニス[[#This Row],[Grafica属性3]]="PURE",VLOOKUP(ドミニス[[#This Row],[GraficaID3]],リスト[],5),VLOOKUP(ドミニス[[#This Row],[GraficaID3]],リスト[],4)))</calculatedColumnFormula>
    </tableColumn>
    <tableColumn id="15" name="描画力合計" dataDxfId="7">
      <calculatedColumnFormula>IF(SUM(ドミニス[[#This Row],[描画力1]],ドミニス[[#This Row],[描画力2]],ドミニス[[#This Row],[描画力3]])=0,"",SUM(ドミニス[[#This Row],[描画力1]],ドミニス[[#This Row],[描画力2]],ドミニス[[#This Row],[描画力3]]))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8" name="リスト" displayName="リスト" ref="A1:E203" totalsRowShown="0" headerRowDxfId="6">
  <autoFilter ref="A1:E203"/>
  <tableColumns count="5">
    <tableColumn id="1" name="ID"/>
    <tableColumn id="2" name="キャラクター名" dataDxfId="5"/>
    <tableColumn id="3" name="属性" dataDxfId="4"/>
    <tableColumn id="4" name="通常時描画力"/>
    <tableColumn id="5" name="有効時描画力" dataDxfId="3">
      <calculatedColumnFormula>ROUNDDOWN(リスト[[#This Row],[通常時描画力]]*1.3,0)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3" name="テーブル13" displayName="テーブル13" ref="A1:H38" totalsRowShown="0">
  <autoFilter ref="A1:H38"/>
  <tableColumns count="8">
    <tableColumn id="1" name="参加者ID" dataDxfId="2">
      <calculatedColumnFormula>参加者リスト!$A2</calculatedColumnFormula>
    </tableColumn>
    <tableColumn id="2" name="プレイヤー名" dataDxfId="1">
      <calculatedColumnFormula>IF(VLOOKUP(テーブル1[[#This Row],[参加者ID]],参加者リスト[],2)="","",VLOOKUP(テーブル1[[#This Row],[参加者ID]],参加者リスト[],2))</calculatedColumnFormula>
    </tableColumn>
    <tableColumn id="3" name="エントリー"/>
    <tableColumn id="4" name="運営確認"/>
    <tableColumn id="5" name="HP掲載"/>
    <tableColumn id="6" name="一般投票"/>
    <tableColumn id="7" name="参加者投票"/>
    <tableColumn id="8" name="合計" dataDxfId="0">
      <calculatedColumnFormula>IF(テーブル13[[#This Row],[一般投票]]+テーブル13[[#This Row],[参加者投票]]=0," ",テーブル13[[#This Row],[一般投票]]+テーブル13[[#This Row],[参加者投票]])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4" name="テーブル14" displayName="テーブル14" ref="A1:B20" totalsRowShown="0">
  <autoFilter ref="A1:B20"/>
  <sortState ref="A2:B20">
    <sortCondition ref="B1:B20"/>
  </sortState>
  <tableColumns count="2">
    <tableColumn id="1" name="名前"/>
    <tableColumn id="2" name="種別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5" name="テーブル15" displayName="テーブル15" ref="A1:H22" totalsRowShown="0">
  <autoFilter ref="A1:H22"/>
  <tableColumns count="8">
    <tableColumn id="1" name="参加者ID"/>
    <tableColumn id="2" name="プレイヤー名">
      <calculatedColumnFormula>IF(VLOOKUP(テーブル15[[#This Row],[参加者ID]],参加者リスト[],2)="","",VLOOKUP(テーブル15[[#This Row],[参加者ID]],参加者リスト[],2))</calculatedColumnFormula>
    </tableColumn>
    <tableColumn id="8" name="部門"/>
    <tableColumn id="3" name="決勝進出の意思"/>
    <tableColumn id="4" name="決勝プレイヤー名"/>
    <tableColumn id="5" name="読み"/>
    <tableColumn id="6" name="推しGrafica"/>
    <tableColumn id="7" name="意気込み" dataDxfId="10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テーブル1" displayName="テーブル1" ref="A1:K39" totalsRowShown="0" headerRowDxfId="105">
  <autoFilter ref="A1:K39"/>
  <sortState ref="A2:F102">
    <sortCondition ref="A1:A101"/>
  </sortState>
  <tableColumns count="11">
    <tableColumn id="2" name="参加者ID" dataDxfId="104">
      <calculatedColumnFormula>参加者リスト!$A2</calculatedColumnFormula>
    </tableColumn>
    <tableColumn id="3" name="プレイヤー名" dataDxfId="103">
      <calculatedColumnFormula>IF(VLOOKUP(テーブル1[[#This Row],[参加者ID]],参加者リスト[],2)="","",VLOOKUP(テーブル1[[#This Row],[参加者ID]],参加者リスト[],2))</calculatedColumnFormula>
    </tableColumn>
    <tableColumn id="4" name="Lo-Fi-M"/>
    <tableColumn id="5" name="ぬ？"/>
    <tableColumn id="6" name="Mr.REAPER"/>
    <tableColumn id="7" name="1回戦合計" dataDxfId="102">
      <calculatedColumnFormula>IF(SUM(テーブル1[[#This Row],[Lo-Fi-M]],テーブル1[[#This Row],[ぬ？]],テーブル1[[#This Row],[Mr.REAPER]])=0," ",SUM(テーブル1[[#This Row],[Lo-Fi-M]],テーブル1[[#This Row],[ぬ？]],テーブル1[[#This Row],[Mr.REAPER]]))</calculatedColumnFormula>
    </tableColumn>
    <tableColumn id="1" name="Arche"/>
    <tableColumn id="8" name="Snowscapes"/>
    <tableColumn id="9" name="リビングデッドサマーダイブ"/>
    <tableColumn id="10" name="2回戦合計" dataDxfId="101">
      <calculatedColumnFormula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calculatedColumnFormula>
    </tableColumn>
    <tableColumn id="11" name="1・2回戦合計" dataDxfId="100">
      <calculatedColumnFormula>IF(SUM(テーブル1[[#This Row],[1回戦合計]],テーブル1[[#This Row],[2回戦合計]])=0," ",SUM(テーブル1[[#This Row],[1回戦合計]],テーブル1[[#This Row],[2回戦合計]]))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7" name="テーブル18" displayName="テーブル18" ref="A1:K39" totalsRowShown="0" headerRowDxfId="99">
  <autoFilter ref="A1:K39"/>
  <sortState ref="A2:F102">
    <sortCondition ref="A1:A101"/>
  </sortState>
  <tableColumns count="11">
    <tableColumn id="2" name="参加者ID" dataDxfId="98">
      <calculatedColumnFormula>参加者リスト!$A2</calculatedColumnFormula>
    </tableColumn>
    <tableColumn id="3" name="プレイヤー名" dataDxfId="97">
      <calculatedColumnFormula>IF(VLOOKUP(テーブル18[[#This Row],[参加者ID]],参加者リスト[],2)="","",VLOOKUP(テーブル18[[#This Row],[参加者ID]],参加者リスト[],2))</calculatedColumnFormula>
    </tableColumn>
    <tableColumn id="4" name="Town Walk"/>
    <tableColumn id="5" name="結ばれぬ二人の刻印"/>
    <tableColumn id="6" name="メンタンピンドラドラ"/>
    <tableColumn id="7" name="3回戦合計" dataDxfId="96">
      <calculatedColumnFormula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calculatedColumnFormula>
    </tableColumn>
    <tableColumn id="1" name="eXtridia"/>
    <tableColumn id="8" name="片翼のディザイア"/>
    <tableColumn id="9" name="Touch My Body"/>
    <tableColumn id="10" name="4回戦合計" dataDxfId="95">
      <calculatedColumnFormula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calculatedColumnFormula>
    </tableColumn>
    <tableColumn id="11" name="3・4回戦合計" dataDxfId="94">
      <calculatedColumnFormula>IF(SUM(テーブル18[[#This Row],[3回戦合計]],テーブル18[[#This Row],[4回戦合計]])=0," ",SUM(テーブル18[[#This Row],[3回戦合計]],テーブル18[[#This Row],[4回戦合計]]))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テーブル6" displayName="テーブル6" ref="A1:F39" totalsRowShown="0" headerRowDxfId="93" dataDxfId="91" headerRowBorderDxfId="92" tableBorderDxfId="90">
  <autoFilter ref="A1:F39"/>
  <tableColumns count="6">
    <tableColumn id="1" name="参加者ID" dataDxfId="89">
      <calculatedColumnFormula>参加者リスト!$A2</calculatedColumnFormula>
    </tableColumn>
    <tableColumn id="2" name="プレイヤー名">
      <calculatedColumnFormula>IF(VLOOKUP(テーブル1[[#This Row],[参加者ID]],参加者リスト[],2)="","",VLOOKUP(テーブル1[[#This Row],[参加者ID]],参加者リスト[],2))</calculatedColumnFormula>
    </tableColumn>
    <tableColumn id="3" name="{albus}" dataDxfId="88"/>
    <tableColumn id="4" name="龍攘虎搏" dataDxfId="87"/>
    <tableColumn id="5" name="antiphona" dataDxfId="86"/>
    <tableColumn id="6" name="最終戦合計" dataDxfId="85">
      <calculatedColumnFormula>IF(SUM(テーブル6[[#This Row],[{albus}]],テーブル6[[#This Row],[龍攘虎搏]],テーブル6[[#This Row],[antiphona]])=0," ",SUM(テーブル6[[#This Row],[{albus}]],テーブル6[[#This Row],[龍攘虎搏]],テーブル6[[#This Row],[antiphona]]))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" name="テーブル16" displayName="テーブル16" ref="A1:H39" totalsRowShown="0" headerRowDxfId="84">
  <autoFilter ref="A1:H39"/>
  <tableColumns count="8">
    <tableColumn id="2" name="参加者ID" dataDxfId="83">
      <calculatedColumnFormula>参加者リスト!$A2</calculatedColumnFormula>
    </tableColumn>
    <tableColumn id="3" name="プレイヤー名" dataDxfId="82">
      <calculatedColumnFormula>IF(VLOOKUP(テーブル16[[#This Row],[参加者ID]],参加者リスト[],2)="","",VLOOKUP(テーブル16[[#This Row],[参加者ID]],参加者リスト[],2))</calculatedColumnFormula>
    </tableColumn>
    <tableColumn id="4" name="Mag Mell"/>
    <tableColumn id="5" name="One&amp;Only"/>
    <tableColumn id="6" name="ほおずきみたいに紅い魂"/>
    <tableColumn id="8" name="Egotistical Drug"/>
    <tableColumn id="1" name="Bioslaves"/>
    <tableColumn id="7" name="合計" dataDxfId="81">
      <calculatedColumnFormula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2" name="テーブル2" displayName="テーブル2" ref="A1:H39" totalsRowShown="0" headerRowDxfId="80">
  <autoFilter ref="A1:H39"/>
  <tableColumns count="8">
    <tableColumn id="1" name="参加者ID" dataDxfId="79">
      <calculatedColumnFormula>参加者リスト!$A2</calculatedColumnFormula>
    </tableColumn>
    <tableColumn id="2" name="プレイヤー名" dataDxfId="78">
      <calculatedColumnFormula>IF(VLOOKUP(テーブル2[[#This Row],[参加者ID]],参加者リスト[],2)="","",VLOOKUP(テーブル2[[#This Row],[参加者ID]],参加者リスト[],2))</calculatedColumnFormula>
    </tableColumn>
    <tableColumn id="3" name="クラウンベリー＝ゴールローズ" dataDxfId="77">
      <calculatedColumnFormula>VLOOKUP(テーブル2[[#This Row],[参加者ID]],クラウンベリー[],15)</calculatedColumnFormula>
    </tableColumn>
    <tableColumn id="4" name="フォーミュラー・エウレカ" dataDxfId="76">
      <calculatedColumnFormula>VLOOKUP(テーブル2[[#This Row],[参加者ID]],エウレカ[],15)</calculatedColumnFormula>
    </tableColumn>
    <tableColumn id="5" name="ベイガス" dataDxfId="75">
      <calculatedColumnFormula>VLOOKUP(テーブル2[[#This Row],[参加者ID]],ベイガス[],15)</calculatedColumnFormula>
    </tableColumn>
    <tableColumn id="6" name="カストル＆ポルクス" dataDxfId="74">
      <calculatedColumnFormula>VLOOKUP(テーブル2[[#This Row],[参加者ID]],カスポル[],15)</calculatedColumnFormula>
    </tableColumn>
    <tableColumn id="7" name="ドミニス" dataDxfId="73">
      <calculatedColumnFormula>VLOOKUP(テーブル2[[#This Row],[参加者ID]],ドミニス[],15)</calculatedColumnFormula>
    </tableColumn>
    <tableColumn id="8" name="合計" dataDxfId="72">
      <calculatedColumnFormula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3" name="クラウンベリー" displayName="クラウンベリー" ref="A1:O39" totalsRowShown="0">
  <autoFilter ref="A1:O39"/>
  <tableColumns count="15">
    <tableColumn id="1" name="参加者ID" dataDxfId="71">
      <calculatedColumnFormula>参加者リスト!$A2</calculatedColumnFormula>
    </tableColumn>
    <tableColumn id="2" name="プレイヤー名" dataDxfId="70">
      <calculatedColumnFormula>IF(VLOOKUP(テーブル2[[#This Row],[参加者ID]],参加者リスト[],2)="","",VLOOKUP(テーブル2[[#This Row],[参加者ID]],参加者リスト[],2))</calculatedColumnFormula>
    </tableColumn>
    <tableColumn id="3" name="GraficaID1" dataDxfId="69"/>
    <tableColumn id="4" name="Grafica名1" dataDxfId="68">
      <calculatedColumnFormula>IF(クラウンベリー[[#This Row],[GraficaID1]]="","",VLOOKUP(クラウンベリー[[#This Row],[GraficaID1]],リスト[],2))</calculatedColumnFormula>
    </tableColumn>
    <tableColumn id="5" name="Grafica属性1" dataDxfId="67">
      <calculatedColumnFormula>IF(クラウンベリー[[#This Row],[GraficaID1]]="","",VLOOKUP(クラウンベリー[[#This Row],[GraficaID1]],リスト[],3))</calculatedColumnFormula>
    </tableColumn>
    <tableColumn id="6" name="描画力1" dataDxfId="66">
      <calculatedColumnFormula>IF(クラウンベリー[[#This Row],[GraficaID1]]="",0,IF(クラウンベリー[[#This Row],[Grafica属性1]]="COOL",VLOOKUP(クラウンベリー[[#This Row],[GraficaID1]],リスト[],5),VLOOKUP(クラウンベリー[[#This Row],[GraficaID1]],リスト[],4)))</calculatedColumnFormula>
    </tableColumn>
    <tableColumn id="7" name="GraficaID2"/>
    <tableColumn id="8" name="Grafica名2" dataDxfId="65">
      <calculatedColumnFormula>IF(クラウンベリー[[#This Row],[GraficaID2]]="","",VLOOKUP(クラウンベリー[[#This Row],[GraficaID2]],リスト[],2))</calculatedColumnFormula>
    </tableColumn>
    <tableColumn id="9" name="Grafica属性2" dataDxfId="64">
      <calculatedColumnFormula>IF(クラウンベリー[[#This Row],[GraficaID2]]="","",VLOOKUP(クラウンベリー[[#This Row],[GraficaID2]],リスト[],3))</calculatedColumnFormula>
    </tableColumn>
    <tableColumn id="10" name="描画力2" dataDxfId="63">
      <calculatedColumnFormula>IF(クラウンベリー[[#This Row],[GraficaID2]]="",0,IF(クラウンベリー[[#This Row],[Grafica属性2]]="COOL",VLOOKUP(クラウンベリー[[#This Row],[GraficaID2]],リスト[],5),VLOOKUP(クラウンベリー[[#This Row],[GraficaID2]],リスト[],4)))</calculatedColumnFormula>
    </tableColumn>
    <tableColumn id="11" name="GraficaID3"/>
    <tableColumn id="12" name="Grafica名3" dataDxfId="62">
      <calculatedColumnFormula>IF(クラウンベリー[[#This Row],[GraficaID3]]="","",VLOOKUP(クラウンベリー[[#This Row],[GraficaID3]],リスト[],2))</calculatedColumnFormula>
    </tableColumn>
    <tableColumn id="13" name="Grafica属性3" dataDxfId="61">
      <calculatedColumnFormula>IF(クラウンベリー[[#This Row],[GraficaID3]]="","",VLOOKUP(クラウンベリー[[#This Row],[GraficaID3]],リスト[],3))</calculatedColumnFormula>
    </tableColumn>
    <tableColumn id="14" name="描画力3" dataDxfId="60">
      <calculatedColumnFormula>IF(クラウンベリー[[#This Row],[GraficaID3]]="",0,IF(クラウンベリー[[#This Row],[Grafica属性3]]="COOL",VLOOKUP(クラウンベリー[[#This Row],[GraficaID3]],リスト[],5),VLOOKUP(クラウンベリー[[#This Row],[GraficaID3]],リスト[],4)))</calculatedColumnFormula>
    </tableColumn>
    <tableColumn id="15" name="描画力合計" dataDxfId="59">
      <calculatedColumnFormula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エウレカ" displayName="エウレカ" ref="A1:O39" totalsRowShown="0">
  <autoFilter ref="A1:O39"/>
  <tableColumns count="15">
    <tableColumn id="1" name="参加者ID" dataDxfId="58">
      <calculatedColumnFormula>参加者リスト!$A2</calculatedColumnFormula>
    </tableColumn>
    <tableColumn id="2" name="プレイヤー名" dataDxfId="57">
      <calculatedColumnFormula>IF(VLOOKUP(テーブル2[[#This Row],[参加者ID]],参加者リスト[],2)="","",VLOOKUP(テーブル2[[#This Row],[参加者ID]],参加者リスト[],2))</calculatedColumnFormula>
    </tableColumn>
    <tableColumn id="3" name="GraficaID1" dataDxfId="56"/>
    <tableColumn id="4" name="Grafica名1" dataDxfId="55">
      <calculatedColumnFormula>IF(エウレカ[[#This Row],[GraficaID1]]="","",VLOOKUP(エウレカ[[#This Row],[GraficaID1]],リスト[],2))</calculatedColumnFormula>
    </tableColumn>
    <tableColumn id="5" name="Grafica属性1" dataDxfId="54">
      <calculatedColumnFormula>IF(エウレカ[[#This Row],[GraficaID1]]="","",VLOOKUP(エウレカ[[#This Row],[GraficaID1]],リスト[],3))</calculatedColumnFormula>
    </tableColumn>
    <tableColumn id="6" name="描画力1" dataDxfId="53">
      <calculatedColumnFormula>IF(エウレカ[[#This Row],[GraficaID1]]="",0,IF(エウレカ[[#This Row],[Grafica属性1]]="NATURAL",VLOOKUP(エウレカ[[#This Row],[GraficaID1]],リスト[],5),VLOOKUP(エウレカ[[#This Row],[GraficaID1]],リスト[],4)))</calculatedColumnFormula>
    </tableColumn>
    <tableColumn id="7" name="GraficaID2"/>
    <tableColumn id="8" name="Grafica名2" dataDxfId="52">
      <calculatedColumnFormula>IF(エウレカ[[#This Row],[GraficaID2]]="","",VLOOKUP(エウレカ[[#This Row],[GraficaID2]],リスト[],2))</calculatedColumnFormula>
    </tableColumn>
    <tableColumn id="9" name="Grafica属性2" dataDxfId="51">
      <calculatedColumnFormula>IF(エウレカ[[#This Row],[GraficaID2]]="","",VLOOKUP(エウレカ[[#This Row],[GraficaID2]],リスト[],3))</calculatedColumnFormula>
    </tableColumn>
    <tableColumn id="10" name="描画力2" dataDxfId="50">
      <calculatedColumnFormula>IF(エウレカ[[#This Row],[GraficaID2]]="",0,IF(エウレカ[[#This Row],[Grafica属性2]]="NATURAL",VLOOKUP(エウレカ[[#This Row],[GraficaID2]],リスト[],5),VLOOKUP(エウレカ[[#This Row],[GraficaID2]],リスト[],4)))</calculatedColumnFormula>
    </tableColumn>
    <tableColumn id="11" name="GraficaID3"/>
    <tableColumn id="12" name="Grafica名3" dataDxfId="49">
      <calculatedColumnFormula>IF(エウレカ[[#This Row],[GraficaID3]]="","",VLOOKUP(エウレカ[[#This Row],[GraficaID3]],リスト[],2))</calculatedColumnFormula>
    </tableColumn>
    <tableColumn id="13" name="Grafica属性3" dataDxfId="48">
      <calculatedColumnFormula>IF(エウレカ[[#This Row],[GraficaID3]]="","",VLOOKUP(エウレカ[[#This Row],[GraficaID3]],リスト[],3))</calculatedColumnFormula>
    </tableColumn>
    <tableColumn id="14" name="描画力3" dataDxfId="47">
      <calculatedColumnFormula>IF(エウレカ[[#This Row],[GraficaID3]]="",0,IF(エウレカ[[#This Row],[Grafica属性3]]="NATURAL",VLOOKUP(エウレカ[[#This Row],[GraficaID3]],リスト[],5),VLOOKUP(エウレカ[[#This Row],[GraficaID3]],リスト[],4)))</calculatedColumnFormula>
    </tableColumn>
    <tableColumn id="15" name="描画力合計" dataDxfId="46">
      <calculatedColumnFormula>IF(SUM(エウレカ[[#This Row],[描画力1]],エウレカ[[#This Row],[描画力2]],エウレカ[[#This Row],[描画力3]])=0,"",SUM(エウレカ[[#This Row],[描画力1]],エウレカ[[#This Row],[描画力2]],エウレカ[[#This Row],[描画力3]]))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1" max="1" width="10" style="1" customWidth="1"/>
    <col min="2" max="2" width="21.42578125" style="1" customWidth="1"/>
    <col min="3" max="3" width="38.28515625" style="6" customWidth="1"/>
    <col min="4" max="4" width="18.42578125" customWidth="1"/>
  </cols>
  <sheetData>
    <row r="1" spans="1:9" x14ac:dyDescent="0.3">
      <c r="A1" s="1" t="s">
        <v>0</v>
      </c>
      <c r="B1" s="1" t="s">
        <v>1</v>
      </c>
      <c r="C1" s="6" t="s">
        <v>596</v>
      </c>
      <c r="D1" t="s">
        <v>597</v>
      </c>
      <c r="E1" t="s">
        <v>598</v>
      </c>
      <c r="F1" t="s">
        <v>701</v>
      </c>
      <c r="G1" t="s">
        <v>702</v>
      </c>
      <c r="H1" t="s">
        <v>703</v>
      </c>
      <c r="I1" t="s">
        <v>704</v>
      </c>
    </row>
    <row r="2" spans="1:9" x14ac:dyDescent="0.3">
      <c r="A2" s="1">
        <v>1</v>
      </c>
      <c r="B2" s="1" t="s">
        <v>2</v>
      </c>
      <c r="C2"/>
    </row>
    <row r="3" spans="1:9" x14ac:dyDescent="0.3">
      <c r="A3" s="1">
        <v>2</v>
      </c>
      <c r="B3" s="1" t="s">
        <v>3</v>
      </c>
      <c r="C3"/>
      <c r="F3" t="s">
        <v>694</v>
      </c>
      <c r="G3" t="s">
        <v>709</v>
      </c>
      <c r="H3" t="s">
        <v>694</v>
      </c>
    </row>
    <row r="4" spans="1:9" x14ac:dyDescent="0.3">
      <c r="A4" s="1">
        <v>3</v>
      </c>
      <c r="B4" s="1" t="s">
        <v>4</v>
      </c>
      <c r="C4"/>
      <c r="H4" t="s">
        <v>714</v>
      </c>
    </row>
    <row r="5" spans="1:9" x14ac:dyDescent="0.3">
      <c r="A5" s="1">
        <v>4</v>
      </c>
      <c r="B5" s="1" t="s">
        <v>5</v>
      </c>
      <c r="C5"/>
      <c r="F5" t="s">
        <v>706</v>
      </c>
    </row>
    <row r="6" spans="1:9" x14ac:dyDescent="0.3">
      <c r="A6" s="1">
        <v>5</v>
      </c>
      <c r="B6" s="1" t="s">
        <v>608</v>
      </c>
      <c r="C6"/>
      <c r="F6" t="s">
        <v>707</v>
      </c>
    </row>
    <row r="7" spans="1:9" x14ac:dyDescent="0.3">
      <c r="A7" s="1">
        <v>6</v>
      </c>
      <c r="B7" s="1" t="s">
        <v>609</v>
      </c>
      <c r="C7"/>
      <c r="F7" t="s">
        <v>705</v>
      </c>
    </row>
    <row r="8" spans="1:9" x14ac:dyDescent="0.3">
      <c r="A8" s="1">
        <v>7</v>
      </c>
      <c r="B8" s="1" t="s">
        <v>610</v>
      </c>
      <c r="C8"/>
      <c r="F8" t="s">
        <v>694</v>
      </c>
      <c r="G8" t="s">
        <v>709</v>
      </c>
    </row>
    <row r="9" spans="1:9" x14ac:dyDescent="0.3">
      <c r="A9" s="1">
        <v>8</v>
      </c>
      <c r="B9" s="1" t="s">
        <v>611</v>
      </c>
      <c r="C9"/>
      <c r="H9" t="s">
        <v>694</v>
      </c>
    </row>
    <row r="10" spans="1:9" x14ac:dyDescent="0.3">
      <c r="A10" s="1">
        <v>9</v>
      </c>
      <c r="B10" s="1" t="s">
        <v>612</v>
      </c>
      <c r="C10"/>
      <c r="F10" t="s">
        <v>705</v>
      </c>
      <c r="G10" t="s">
        <v>710</v>
      </c>
    </row>
    <row r="11" spans="1:9" x14ac:dyDescent="0.3">
      <c r="A11" s="1">
        <v>10</v>
      </c>
      <c r="B11" s="1" t="s">
        <v>613</v>
      </c>
      <c r="C11"/>
    </row>
    <row r="12" spans="1:9" x14ac:dyDescent="0.3">
      <c r="A12" s="1">
        <v>11</v>
      </c>
      <c r="B12" s="10" t="s">
        <v>625</v>
      </c>
      <c r="C12"/>
    </row>
    <row r="13" spans="1:9" x14ac:dyDescent="0.3">
      <c r="A13" s="1">
        <v>12</v>
      </c>
      <c r="B13" s="1" t="s">
        <v>624</v>
      </c>
      <c r="C13"/>
      <c r="H13" t="s">
        <v>694</v>
      </c>
    </row>
    <row r="14" spans="1:9" x14ac:dyDescent="0.3">
      <c r="A14" s="1">
        <v>13</v>
      </c>
      <c r="B14" s="1" t="s">
        <v>647</v>
      </c>
      <c r="C14"/>
      <c r="F14" t="s">
        <v>705</v>
      </c>
      <c r="H14" t="s">
        <v>715</v>
      </c>
    </row>
    <row r="15" spans="1:9" x14ac:dyDescent="0.3">
      <c r="A15" s="1">
        <v>14</v>
      </c>
      <c r="B15" s="1" t="s">
        <v>648</v>
      </c>
      <c r="C15"/>
      <c r="F15" t="s">
        <v>705</v>
      </c>
      <c r="G15" t="s">
        <v>709</v>
      </c>
    </row>
    <row r="16" spans="1:9" x14ac:dyDescent="0.3">
      <c r="A16" s="1">
        <v>15</v>
      </c>
      <c r="B16" s="1" t="s">
        <v>649</v>
      </c>
      <c r="C16"/>
      <c r="F16" t="s">
        <v>855</v>
      </c>
    </row>
    <row r="17" spans="1:8" x14ac:dyDescent="0.3">
      <c r="A17" s="1">
        <v>16</v>
      </c>
      <c r="B17" s="1" t="s">
        <v>651</v>
      </c>
      <c r="C17"/>
    </row>
    <row r="18" spans="1:8" x14ac:dyDescent="0.3">
      <c r="A18" s="1">
        <v>17</v>
      </c>
      <c r="B18" s="1" t="s">
        <v>652</v>
      </c>
      <c r="C18"/>
    </row>
    <row r="19" spans="1:8" x14ac:dyDescent="0.3">
      <c r="A19" s="1">
        <v>18</v>
      </c>
      <c r="B19" s="1" t="s">
        <v>653</v>
      </c>
      <c r="C19"/>
      <c r="F19" t="s">
        <v>694</v>
      </c>
      <c r="H19" t="s">
        <v>694</v>
      </c>
    </row>
    <row r="20" spans="1:8" x14ac:dyDescent="0.3">
      <c r="A20" s="1">
        <v>19</v>
      </c>
      <c r="B20" s="1" t="s">
        <v>654</v>
      </c>
      <c r="C20"/>
    </row>
    <row r="21" spans="1:8" x14ac:dyDescent="0.25">
      <c r="A21" s="1">
        <v>20</v>
      </c>
      <c r="B21" s="1" t="s">
        <v>655</v>
      </c>
      <c r="C21"/>
    </row>
    <row r="22" spans="1:8" x14ac:dyDescent="0.3">
      <c r="A22" s="1">
        <v>21</v>
      </c>
      <c r="B22" s="1" t="s">
        <v>656</v>
      </c>
      <c r="C22"/>
      <c r="F22" t="s">
        <v>705</v>
      </c>
    </row>
    <row r="23" spans="1:8" x14ac:dyDescent="0.3">
      <c r="A23" s="1">
        <v>22</v>
      </c>
      <c r="B23" s="1" t="s">
        <v>657</v>
      </c>
      <c r="C23"/>
      <c r="G23" t="s">
        <v>713</v>
      </c>
    </row>
    <row r="24" spans="1:8" x14ac:dyDescent="0.3">
      <c r="A24" s="1">
        <v>23</v>
      </c>
      <c r="B24" s="1" t="s">
        <v>658</v>
      </c>
      <c r="C24"/>
      <c r="H24" t="s">
        <v>716</v>
      </c>
    </row>
    <row r="25" spans="1:8" x14ac:dyDescent="0.3">
      <c r="A25" s="1">
        <v>24</v>
      </c>
      <c r="B25" s="1" t="s">
        <v>659</v>
      </c>
      <c r="C25"/>
      <c r="G25" t="s">
        <v>712</v>
      </c>
    </row>
    <row r="26" spans="1:8" x14ac:dyDescent="0.3">
      <c r="A26" s="1">
        <v>25</v>
      </c>
      <c r="B26" s="1" t="s">
        <v>660</v>
      </c>
      <c r="C26"/>
    </row>
    <row r="27" spans="1:8" x14ac:dyDescent="0.3">
      <c r="A27" s="1">
        <v>26</v>
      </c>
      <c r="B27" s="1" t="s">
        <v>661</v>
      </c>
      <c r="C27"/>
    </row>
    <row r="28" spans="1:8" x14ac:dyDescent="0.3">
      <c r="A28" s="1">
        <v>27</v>
      </c>
      <c r="B28" s="1" t="s">
        <v>667</v>
      </c>
      <c r="C28"/>
    </row>
    <row r="29" spans="1:8" x14ac:dyDescent="0.3">
      <c r="A29" s="1">
        <v>28</v>
      </c>
      <c r="B29" s="1" t="s">
        <v>668</v>
      </c>
      <c r="C29"/>
    </row>
    <row r="30" spans="1:8" x14ac:dyDescent="0.3">
      <c r="A30" s="1">
        <v>29</v>
      </c>
      <c r="B30" s="1" t="s">
        <v>669</v>
      </c>
      <c r="C30"/>
      <c r="F30" t="s">
        <v>694</v>
      </c>
    </row>
    <row r="31" spans="1:8" x14ac:dyDescent="0.3">
      <c r="A31" s="1">
        <v>30</v>
      </c>
      <c r="B31" s="1" t="s">
        <v>670</v>
      </c>
      <c r="C31"/>
    </row>
    <row r="32" spans="1:8" x14ac:dyDescent="0.3">
      <c r="A32" s="1">
        <v>31</v>
      </c>
      <c r="B32" s="1" t="s">
        <v>680</v>
      </c>
      <c r="C32"/>
      <c r="H32" t="s">
        <v>694</v>
      </c>
    </row>
    <row r="33" spans="1:7" x14ac:dyDescent="0.3">
      <c r="A33" s="1">
        <v>32</v>
      </c>
      <c r="B33" s="1" t="s">
        <v>681</v>
      </c>
      <c r="C33"/>
    </row>
    <row r="34" spans="1:7" x14ac:dyDescent="0.3">
      <c r="A34" s="1">
        <v>33</v>
      </c>
      <c r="B34" s="1" t="s">
        <v>687</v>
      </c>
      <c r="C34"/>
      <c r="G34" t="s">
        <v>708</v>
      </c>
    </row>
    <row r="35" spans="1:7" x14ac:dyDescent="0.3">
      <c r="A35" s="1">
        <v>34</v>
      </c>
      <c r="B35" s="1" t="s">
        <v>688</v>
      </c>
      <c r="C35"/>
      <c r="G35" t="s">
        <v>711</v>
      </c>
    </row>
    <row r="36" spans="1:7" x14ac:dyDescent="0.3">
      <c r="A36" s="1">
        <v>35</v>
      </c>
      <c r="B36" s="1" t="s">
        <v>689</v>
      </c>
      <c r="C36"/>
    </row>
    <row r="37" spans="1:7" x14ac:dyDescent="0.3">
      <c r="A37" s="1">
        <v>36</v>
      </c>
      <c r="B37" s="1" t="s">
        <v>690</v>
      </c>
      <c r="C37"/>
    </row>
    <row r="38" spans="1:7" x14ac:dyDescent="0.3">
      <c r="A38" s="1">
        <v>37</v>
      </c>
      <c r="B38" s="1" t="s">
        <v>700</v>
      </c>
      <c r="C38"/>
    </row>
    <row r="39" spans="1:7" x14ac:dyDescent="0.3">
      <c r="A39" s="7">
        <v>9999</v>
      </c>
      <c r="B39" s="7" t="s">
        <v>614</v>
      </c>
      <c r="C39"/>
    </row>
  </sheetData>
  <sheetProtection selectLockedCells="1" selectUnlockedCells="1"/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0" zoomScaleNormal="80" zoomScalePage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1" max="1" width="10" style="1" customWidth="1"/>
    <col min="2" max="2" width="21.42578125" style="1" customWidth="1"/>
  </cols>
  <sheetData>
    <row r="1" spans="1:15" x14ac:dyDescent="0.3">
      <c r="A1" s="1" t="s">
        <v>0</v>
      </c>
      <c r="B1" s="1" t="s">
        <v>1</v>
      </c>
      <c r="C1" s="1" t="s">
        <v>584</v>
      </c>
      <c r="D1" t="s">
        <v>581</v>
      </c>
      <c r="E1" t="s">
        <v>582</v>
      </c>
      <c r="F1" t="s">
        <v>583</v>
      </c>
      <c r="G1" s="1" t="s">
        <v>585</v>
      </c>
      <c r="H1" t="s">
        <v>586</v>
      </c>
      <c r="I1" t="s">
        <v>587</v>
      </c>
      <c r="J1" t="s">
        <v>588</v>
      </c>
      <c r="K1" s="1" t="s">
        <v>589</v>
      </c>
      <c r="L1" t="s">
        <v>590</v>
      </c>
      <c r="M1" t="s">
        <v>591</v>
      </c>
      <c r="N1" t="s">
        <v>592</v>
      </c>
      <c r="O1" t="s">
        <v>593</v>
      </c>
    </row>
    <row r="2" spans="1:15" x14ac:dyDescent="0.25">
      <c r="A2" s="1">
        <f>参加者リスト!$A2</f>
        <v>1</v>
      </c>
      <c r="B2" s="4" t="str">
        <f>IF(VLOOKUP(テーブル2[[#This Row],[参加者ID]],参加者リスト[],2)="","",VLOOKUP(テーブル2[[#This Row],[参加者ID]],参加者リスト[],2))</f>
        <v>ZUZULI</v>
      </c>
      <c r="C2" s="1"/>
      <c r="D2" t="str">
        <f>IF(ベイガス[[#This Row],[GraficaID1]]="","",VLOOKUP(ベイガス[[#This Row],[GraficaID1]],リスト[],2))</f>
        <v/>
      </c>
      <c r="E2" t="str">
        <f>IF(ベイガス[[#This Row],[GraficaID1]]="","",VLOOKUP(ベイガス[[#This Row],[GraficaID1]],リスト[],3))</f>
        <v/>
      </c>
      <c r="F2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" t="str">
        <f>IF(ベイガス[[#This Row],[GraficaID2]]="","",VLOOKUP(ベイガス[[#This Row],[GraficaID2]],リスト[],2))</f>
        <v/>
      </c>
      <c r="I2" t="str">
        <f>IF(ベイガス[[#This Row],[GraficaID2]]="","",VLOOKUP(ベイガス[[#This Row],[GraficaID2]],リスト[],3))</f>
        <v/>
      </c>
      <c r="J2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" t="str">
        <f>IF(ベイガス[[#This Row],[GraficaID3]]="","",VLOOKUP(ベイガス[[#This Row],[GraficaID3]],リスト[],2))</f>
        <v/>
      </c>
      <c r="M2" t="str">
        <f>IF(ベイガス[[#This Row],[GraficaID3]]="","",VLOOKUP(ベイガス[[#This Row],[GraficaID3]],リスト[],3))</f>
        <v/>
      </c>
      <c r="N2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3" spans="1:15" x14ac:dyDescent="0.25">
      <c r="A3" s="1">
        <f>参加者リスト!$A3</f>
        <v>2</v>
      </c>
      <c r="B3" s="4" t="str">
        <f>IF(VLOOKUP(テーブル2[[#This Row],[参加者ID]],参加者リスト[],2)="","",VLOOKUP(テーブル2[[#This Row],[参加者ID]],参加者リスト[],2))</f>
        <v>ウィークリーの人</v>
      </c>
      <c r="C3" s="1">
        <v>42</v>
      </c>
      <c r="D3" t="str">
        <f>IF(ベイガス[[#This Row],[GraficaID1]]="","",VLOOKUP(ベイガス[[#This Row],[GraficaID1]],リスト[],2))</f>
        <v>ヴィオレッタ</v>
      </c>
      <c r="E3" t="str">
        <f>IF(ベイガス[[#This Row],[GraficaID1]]="","",VLOOKUP(ベイガス[[#This Row],[GraficaID1]],リスト[],3))</f>
        <v>DARK</v>
      </c>
      <c r="F3">
        <f>IF(ベイガス[[#This Row],[GraficaID1]]="",0,IF(ベイガス[[#This Row],[Grafica属性1]]="PASSION",VLOOKUP(ベイガス[[#This Row],[GraficaID1]],リスト[],5),VLOOKUP(ベイガス[[#This Row],[GraficaID1]],リスト[],4)))</f>
        <v>103</v>
      </c>
      <c r="G3">
        <v>187</v>
      </c>
      <c r="H3" t="str">
        <f>IF(ベイガス[[#This Row],[GraficaID2]]="","",VLOOKUP(ベイガス[[#This Row],[GraficaID2]],リスト[],2))</f>
        <v>ヒズミ</v>
      </c>
      <c r="I3" t="str">
        <f>IF(ベイガス[[#This Row],[GraficaID2]]="","",VLOOKUP(ベイガス[[#This Row],[GraficaID2]],リスト[],3))</f>
        <v>DARK</v>
      </c>
      <c r="J3">
        <f>IF(ベイガス[[#This Row],[GraficaID2]]="",0,IF(ベイガス[[#This Row],[Grafica属性2]]="PASSION",VLOOKUP(ベイガス[[#This Row],[GraficaID2]],リスト[],5),VLOOKUP(ベイガス[[#This Row],[GraficaID2]],リスト[],4)))</f>
        <v>110</v>
      </c>
      <c r="K3">
        <v>68</v>
      </c>
      <c r="L3" t="str">
        <f>IF(ベイガス[[#This Row],[GraficaID3]]="","",VLOOKUP(ベイガス[[#This Row],[GraficaID3]],リスト[],2))</f>
        <v>八重垣 命</v>
      </c>
      <c r="M3" t="str">
        <f>IF(ベイガス[[#This Row],[GraficaID3]]="","",VLOOKUP(ベイガス[[#This Row],[GraficaID3]],リスト[],3))</f>
        <v>DARK</v>
      </c>
      <c r="N3">
        <f>IF(ベイガス[[#This Row],[GraficaID3]]="",0,IF(ベイガス[[#This Row],[Grafica属性3]]="PASSION",VLOOKUP(ベイガス[[#This Row],[GraficaID3]],リスト[],5),VLOOKUP(ベイガス[[#This Row],[GraficaID3]],リスト[],4)))</f>
        <v>106</v>
      </c>
      <c r="O3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319</v>
      </c>
    </row>
    <row r="4" spans="1:15" x14ac:dyDescent="0.25">
      <c r="A4" s="1">
        <f>参加者リスト!$A4</f>
        <v>3</v>
      </c>
      <c r="B4" s="4" t="str">
        <f>IF(VLOOKUP(テーブル2[[#This Row],[参加者ID]],参加者リスト[],2)="","",VLOOKUP(テーブル2[[#This Row],[参加者ID]],参加者リスト[],2))</f>
        <v>TUZURA#4</v>
      </c>
      <c r="C4" s="1">
        <v>169</v>
      </c>
      <c r="D4" t="str">
        <f>IF(ベイガス[[#This Row],[GraficaID1]]="","",VLOOKUP(ベイガス[[#This Row],[GraficaID1]],リスト[],2))</f>
        <v>メディスィア</v>
      </c>
      <c r="E4" t="str">
        <f>IF(ベイガス[[#This Row],[GraficaID1]]="","",VLOOKUP(ベイガス[[#This Row],[GraficaID1]],リスト[],3))</f>
        <v>PURE</v>
      </c>
      <c r="F4">
        <f>IF(ベイガス[[#This Row],[GraficaID1]]="",0,IF(ベイガス[[#This Row],[Grafica属性1]]="PASSION",VLOOKUP(ベイガス[[#This Row],[GraficaID1]],リスト[],5),VLOOKUP(ベイガス[[#This Row],[GraficaID1]],リスト[],4)))</f>
        <v>105</v>
      </c>
      <c r="G4">
        <v>56</v>
      </c>
      <c r="H4" t="str">
        <f>IF(ベイガス[[#This Row],[GraficaID2]]="","",VLOOKUP(ベイガス[[#This Row],[GraficaID2]],リスト[],2))</f>
        <v>ミラ</v>
      </c>
      <c r="I4" t="str">
        <f>IF(ベイガス[[#This Row],[GraficaID2]]="","",VLOOKUP(ベイガス[[#This Row],[GraficaID2]],リスト[],3))</f>
        <v>DARK</v>
      </c>
      <c r="J4">
        <f>IF(ベイガス[[#This Row],[GraficaID2]]="",0,IF(ベイガス[[#This Row],[Grafica属性2]]="PASSION",VLOOKUP(ベイガス[[#This Row],[GraficaID2]],リスト[],5),VLOOKUP(ベイガス[[#This Row],[GraficaID2]],リスト[],4)))</f>
        <v>107</v>
      </c>
      <c r="K4">
        <v>10</v>
      </c>
      <c r="L4" t="str">
        <f>IF(ベイガス[[#This Row],[GraficaID3]]="","",VLOOKUP(ベイガス[[#This Row],[GraficaID3]],リスト[],2))</f>
        <v>オリガ</v>
      </c>
      <c r="M4" t="str">
        <f>IF(ベイガス[[#This Row],[GraficaID3]]="","",VLOOKUP(ベイガス[[#This Row],[GraficaID3]],リスト[],3))</f>
        <v>COOL</v>
      </c>
      <c r="N4">
        <f>IF(ベイガス[[#This Row],[GraficaID3]]="",0,IF(ベイガス[[#This Row],[Grafica属性3]]="PASSION",VLOOKUP(ベイガス[[#This Row],[GraficaID3]],リスト[],5),VLOOKUP(ベイガス[[#This Row],[GraficaID3]],リスト[],4)))</f>
        <v>106</v>
      </c>
      <c r="O4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318</v>
      </c>
    </row>
    <row r="5" spans="1:15" x14ac:dyDescent="0.25">
      <c r="A5" s="1">
        <f>参加者リスト!$A5</f>
        <v>4</v>
      </c>
      <c r="B5" s="4" t="str">
        <f>IF(VLOOKUP(テーブル2[[#This Row],[参加者ID]],参加者リスト[],2)="","",VLOOKUP(テーブル2[[#This Row],[参加者ID]],参加者リスト[],2))</f>
        <v>かしぱん</v>
      </c>
      <c r="C5" s="1"/>
      <c r="D5" t="str">
        <f>IF(ベイガス[[#This Row],[GraficaID1]]="","",VLOOKUP(ベイガス[[#This Row],[GraficaID1]],リスト[],2))</f>
        <v/>
      </c>
      <c r="E5" t="str">
        <f>IF(ベイガス[[#This Row],[GraficaID1]]="","",VLOOKUP(ベイガス[[#This Row],[GraficaID1]],リスト[],3))</f>
        <v/>
      </c>
      <c r="F5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5" t="str">
        <f>IF(ベイガス[[#This Row],[GraficaID2]]="","",VLOOKUP(ベイガス[[#This Row],[GraficaID2]],リスト[],2))</f>
        <v/>
      </c>
      <c r="I5" t="str">
        <f>IF(ベイガス[[#This Row],[GraficaID2]]="","",VLOOKUP(ベイガス[[#This Row],[GraficaID2]],リスト[],3))</f>
        <v/>
      </c>
      <c r="J5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5" t="str">
        <f>IF(ベイガス[[#This Row],[GraficaID3]]="","",VLOOKUP(ベイガス[[#This Row],[GraficaID3]],リスト[],2))</f>
        <v/>
      </c>
      <c r="M5" t="str">
        <f>IF(ベイガス[[#This Row],[GraficaID3]]="","",VLOOKUP(ベイガス[[#This Row],[GraficaID3]],リスト[],3))</f>
        <v/>
      </c>
      <c r="N5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5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6" spans="1:15" x14ac:dyDescent="0.25">
      <c r="A6" s="1">
        <f>参加者リスト!$A6</f>
        <v>5</v>
      </c>
      <c r="B6" s="4" t="str">
        <f>IF(VLOOKUP(テーブル2[[#This Row],[参加者ID]],参加者リスト[],2)="","",VLOOKUP(テーブル2[[#This Row],[参加者ID]],参加者リスト[],2))</f>
        <v>YUTTER</v>
      </c>
      <c r="C6" s="1"/>
      <c r="D6" t="str">
        <f>IF(ベイガス[[#This Row],[GraficaID1]]="","",VLOOKUP(ベイガス[[#This Row],[GraficaID1]],リスト[],2))</f>
        <v/>
      </c>
      <c r="E6" t="str">
        <f>IF(ベイガス[[#This Row],[GraficaID1]]="","",VLOOKUP(ベイガス[[#This Row],[GraficaID1]],リスト[],3))</f>
        <v/>
      </c>
      <c r="F6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6" t="str">
        <f>IF(ベイガス[[#This Row],[GraficaID2]]="","",VLOOKUP(ベイガス[[#This Row],[GraficaID2]],リスト[],2))</f>
        <v/>
      </c>
      <c r="I6" t="str">
        <f>IF(ベイガス[[#This Row],[GraficaID2]]="","",VLOOKUP(ベイガス[[#This Row],[GraficaID2]],リスト[],3))</f>
        <v/>
      </c>
      <c r="J6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6" t="str">
        <f>IF(ベイガス[[#This Row],[GraficaID3]]="","",VLOOKUP(ベイガス[[#This Row],[GraficaID3]],リスト[],2))</f>
        <v/>
      </c>
      <c r="M6" t="str">
        <f>IF(ベイガス[[#This Row],[GraficaID3]]="","",VLOOKUP(ベイガス[[#This Row],[GraficaID3]],リスト[],3))</f>
        <v/>
      </c>
      <c r="N6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6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7" spans="1:15" x14ac:dyDescent="0.25">
      <c r="A7" s="1">
        <f>参加者リスト!$A7</f>
        <v>6</v>
      </c>
      <c r="B7" s="4" t="str">
        <f>IF(VLOOKUP(テーブル2[[#This Row],[参加者ID]],参加者リスト[],2)="","",VLOOKUP(テーブル2[[#This Row],[参加者ID]],参加者リスト[],2))</f>
        <v>masamoi</v>
      </c>
      <c r="C7" s="1"/>
      <c r="D7" t="str">
        <f>IF(ベイガス[[#This Row],[GraficaID1]]="","",VLOOKUP(ベイガス[[#This Row],[GraficaID1]],リスト[],2))</f>
        <v/>
      </c>
      <c r="E7" t="str">
        <f>IF(ベイガス[[#This Row],[GraficaID1]]="","",VLOOKUP(ベイガス[[#This Row],[GraficaID1]],リスト[],3))</f>
        <v/>
      </c>
      <c r="F7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7" t="str">
        <f>IF(ベイガス[[#This Row],[GraficaID2]]="","",VLOOKUP(ベイガス[[#This Row],[GraficaID2]],リスト[],2))</f>
        <v/>
      </c>
      <c r="I7" t="str">
        <f>IF(ベイガス[[#This Row],[GraficaID2]]="","",VLOOKUP(ベイガス[[#This Row],[GraficaID2]],リスト[],3))</f>
        <v/>
      </c>
      <c r="J7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7" t="str">
        <f>IF(ベイガス[[#This Row],[GraficaID3]]="","",VLOOKUP(ベイガス[[#This Row],[GraficaID3]],リスト[],2))</f>
        <v/>
      </c>
      <c r="M7" t="str">
        <f>IF(ベイガス[[#This Row],[GraficaID3]]="","",VLOOKUP(ベイガス[[#This Row],[GraficaID3]],リスト[],3))</f>
        <v/>
      </c>
      <c r="N7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7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8" spans="1:15" x14ac:dyDescent="0.25">
      <c r="A8" s="1">
        <f>参加者リスト!$A8</f>
        <v>7</v>
      </c>
      <c r="B8" s="4" t="str">
        <f>IF(VLOOKUP(テーブル2[[#This Row],[参加者ID]],参加者リスト[],2)="","",VLOOKUP(テーブル2[[#This Row],[参加者ID]],参加者リスト[],2))</f>
        <v>T*CHA</v>
      </c>
      <c r="C8" s="1"/>
      <c r="D8" t="str">
        <f>IF(ベイガス[[#This Row],[GraficaID1]]="","",VLOOKUP(ベイガス[[#This Row],[GraficaID1]],リスト[],2))</f>
        <v/>
      </c>
      <c r="E8" t="str">
        <f>IF(ベイガス[[#This Row],[GraficaID1]]="","",VLOOKUP(ベイガス[[#This Row],[GraficaID1]],リスト[],3))</f>
        <v/>
      </c>
      <c r="F8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8" t="str">
        <f>IF(ベイガス[[#This Row],[GraficaID2]]="","",VLOOKUP(ベイガス[[#This Row],[GraficaID2]],リスト[],2))</f>
        <v/>
      </c>
      <c r="I8" t="str">
        <f>IF(ベイガス[[#This Row],[GraficaID2]]="","",VLOOKUP(ベイガス[[#This Row],[GraficaID2]],リスト[],3))</f>
        <v/>
      </c>
      <c r="J8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8" t="str">
        <f>IF(ベイガス[[#This Row],[GraficaID3]]="","",VLOOKUP(ベイガス[[#This Row],[GraficaID3]],リスト[],2))</f>
        <v/>
      </c>
      <c r="M8" t="str">
        <f>IF(ベイガス[[#This Row],[GraficaID3]]="","",VLOOKUP(ベイガス[[#This Row],[GraficaID3]],リスト[],3))</f>
        <v/>
      </c>
      <c r="N8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8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9" spans="1:15" x14ac:dyDescent="0.25">
      <c r="A9" s="1">
        <f>参加者リスト!$A9</f>
        <v>8</v>
      </c>
      <c r="B9" s="4" t="str">
        <f>IF(VLOOKUP(テーブル2[[#This Row],[参加者ID]],参加者リスト[],2)="","",VLOOKUP(テーブル2[[#This Row],[参加者ID]],参加者リスト[],2))</f>
        <v>EBA</v>
      </c>
      <c r="C9" s="1">
        <v>78</v>
      </c>
      <c r="D9" t="str">
        <f>IF(ベイガス[[#This Row],[GraficaID1]]="","",VLOOKUP(ベイガス[[#This Row],[GraficaID1]],リスト[],2))</f>
        <v>シプル</v>
      </c>
      <c r="E9" t="str">
        <f>IF(ベイガス[[#This Row],[GraficaID1]]="","",VLOOKUP(ベイガス[[#This Row],[GraficaID1]],リスト[],3))</f>
        <v>NATURAL</v>
      </c>
      <c r="F9">
        <f>IF(ベイガス[[#This Row],[GraficaID1]]="",0,IF(ベイガス[[#This Row],[Grafica属性1]]="PASSION",VLOOKUP(ベイガス[[#This Row],[GraficaID1]],リスト[],5),VLOOKUP(ベイガス[[#This Row],[GraficaID1]],リスト[],4)))</f>
        <v>109</v>
      </c>
      <c r="G9">
        <v>41</v>
      </c>
      <c r="H9" t="str">
        <f>IF(ベイガス[[#This Row],[GraficaID2]]="","",VLOOKUP(ベイガス[[#This Row],[GraficaID2]],リスト[],2))</f>
        <v>アラン・バルデ</v>
      </c>
      <c r="I9" t="str">
        <f>IF(ベイガス[[#This Row],[GraficaID2]]="","",VLOOKUP(ベイガス[[#This Row],[GraficaID2]],リスト[],3))</f>
        <v>DARK</v>
      </c>
      <c r="J9">
        <f>IF(ベイガス[[#This Row],[GraficaID2]]="",0,IF(ベイガス[[#This Row],[Grafica属性2]]="PASSION",VLOOKUP(ベイガス[[#This Row],[GraficaID2]],リスト[],5),VLOOKUP(ベイガス[[#This Row],[GraficaID2]],リスト[],4)))</f>
        <v>108</v>
      </c>
      <c r="K9">
        <v>10</v>
      </c>
      <c r="L9" t="str">
        <f>IF(ベイガス[[#This Row],[GraficaID3]]="","",VLOOKUP(ベイガス[[#This Row],[GraficaID3]],リスト[],2))</f>
        <v>オリガ</v>
      </c>
      <c r="M9" t="str">
        <f>IF(ベイガス[[#This Row],[GraficaID3]]="","",VLOOKUP(ベイガス[[#This Row],[GraficaID3]],リスト[],3))</f>
        <v>COOL</v>
      </c>
      <c r="N9">
        <f>IF(ベイガス[[#This Row],[GraficaID3]]="",0,IF(ベイガス[[#This Row],[Grafica属性3]]="PASSION",VLOOKUP(ベイガス[[#This Row],[GraficaID3]],リスト[],5),VLOOKUP(ベイガス[[#This Row],[GraficaID3]],リスト[],4)))</f>
        <v>106</v>
      </c>
      <c r="O9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323</v>
      </c>
    </row>
    <row r="10" spans="1:15" x14ac:dyDescent="0.25">
      <c r="A10" s="1">
        <f>参加者リスト!$A10</f>
        <v>9</v>
      </c>
      <c r="B10" s="4" t="str">
        <f>IF(VLOOKUP(テーブル2[[#This Row],[参加者ID]],参加者リスト[],2)="","",VLOOKUP(テーブル2[[#This Row],[参加者ID]],参加者リスト[],2))</f>
        <v>かご</v>
      </c>
      <c r="C10" s="1"/>
      <c r="D10" t="str">
        <f>IF(ベイガス[[#This Row],[GraficaID1]]="","",VLOOKUP(ベイガス[[#This Row],[GraficaID1]],リスト[],2))</f>
        <v/>
      </c>
      <c r="E10" t="str">
        <f>IF(ベイガス[[#This Row],[GraficaID1]]="","",VLOOKUP(ベイガス[[#This Row],[GraficaID1]],リスト[],3))</f>
        <v/>
      </c>
      <c r="F10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10" t="str">
        <f>IF(ベイガス[[#This Row],[GraficaID2]]="","",VLOOKUP(ベイガス[[#This Row],[GraficaID2]],リスト[],2))</f>
        <v/>
      </c>
      <c r="I10" t="str">
        <f>IF(ベイガス[[#This Row],[GraficaID2]]="","",VLOOKUP(ベイガス[[#This Row],[GraficaID2]],リスト[],3))</f>
        <v/>
      </c>
      <c r="J10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10" t="str">
        <f>IF(ベイガス[[#This Row],[GraficaID3]]="","",VLOOKUP(ベイガス[[#This Row],[GraficaID3]],リスト[],2))</f>
        <v/>
      </c>
      <c r="M10" t="str">
        <f>IF(ベイガス[[#This Row],[GraficaID3]]="","",VLOOKUP(ベイガス[[#This Row],[GraficaID3]],リスト[],3))</f>
        <v/>
      </c>
      <c r="N10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10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11" spans="1:15" x14ac:dyDescent="0.25">
      <c r="A11" s="1">
        <f>参加者リスト!$A11</f>
        <v>10</v>
      </c>
      <c r="B11" s="4" t="str">
        <f>IF(VLOOKUP(テーブル2[[#This Row],[参加者ID]],参加者リスト[],2)="","",VLOOKUP(テーブル2[[#This Row],[参加者ID]],参加者リスト[],2))</f>
        <v>LD.BROKN</v>
      </c>
      <c r="C11" s="1"/>
      <c r="D11" t="str">
        <f>IF(ベイガス[[#This Row],[GraficaID1]]="","",VLOOKUP(ベイガス[[#This Row],[GraficaID1]],リスト[],2))</f>
        <v/>
      </c>
      <c r="E11" t="str">
        <f>IF(ベイガス[[#This Row],[GraficaID1]]="","",VLOOKUP(ベイガス[[#This Row],[GraficaID1]],リスト[],3))</f>
        <v/>
      </c>
      <c r="F11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11" t="str">
        <f>IF(ベイガス[[#This Row],[GraficaID2]]="","",VLOOKUP(ベイガス[[#This Row],[GraficaID2]],リスト[],2))</f>
        <v/>
      </c>
      <c r="I11" t="str">
        <f>IF(ベイガス[[#This Row],[GraficaID2]]="","",VLOOKUP(ベイガス[[#This Row],[GraficaID2]],リスト[],3))</f>
        <v/>
      </c>
      <c r="J11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11" t="str">
        <f>IF(ベイガス[[#This Row],[GraficaID3]]="","",VLOOKUP(ベイガス[[#This Row],[GraficaID3]],リスト[],2))</f>
        <v/>
      </c>
      <c r="M11" t="str">
        <f>IF(ベイガス[[#This Row],[GraficaID3]]="","",VLOOKUP(ベイガス[[#This Row],[GraficaID3]],リスト[],3))</f>
        <v/>
      </c>
      <c r="N11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11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12" spans="1:15" x14ac:dyDescent="0.25">
      <c r="A12" s="1">
        <f>参加者リスト!$A12</f>
        <v>11</v>
      </c>
      <c r="B12" s="4" t="str">
        <f>IF(VLOOKUP(テーブル2[[#This Row],[参加者ID]],参加者リスト[],2)="","",VLOOKUP(テーブル2[[#This Row],[参加者ID]],参加者リスト[],2))</f>
        <v>米田</v>
      </c>
      <c r="C12" s="1"/>
      <c r="D12" t="str">
        <f>IF(ベイガス[[#This Row],[GraficaID1]]="","",VLOOKUP(ベイガス[[#This Row],[GraficaID1]],リスト[],2))</f>
        <v/>
      </c>
      <c r="E12" t="str">
        <f>IF(ベイガス[[#This Row],[GraficaID1]]="","",VLOOKUP(ベイガス[[#This Row],[GraficaID1]],リスト[],3))</f>
        <v/>
      </c>
      <c r="F12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12" t="str">
        <f>IF(ベイガス[[#This Row],[GraficaID2]]="","",VLOOKUP(ベイガス[[#This Row],[GraficaID2]],リスト[],2))</f>
        <v/>
      </c>
      <c r="I12" t="str">
        <f>IF(ベイガス[[#This Row],[GraficaID2]]="","",VLOOKUP(ベイガス[[#This Row],[GraficaID2]],リスト[],3))</f>
        <v/>
      </c>
      <c r="J12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12" t="str">
        <f>IF(ベイガス[[#This Row],[GraficaID3]]="","",VLOOKUP(ベイガス[[#This Row],[GraficaID3]],リスト[],2))</f>
        <v/>
      </c>
      <c r="M12" t="str">
        <f>IF(ベイガス[[#This Row],[GraficaID3]]="","",VLOOKUP(ベイガス[[#This Row],[GraficaID3]],リスト[],3))</f>
        <v/>
      </c>
      <c r="N12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12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13" spans="1:15" x14ac:dyDescent="0.25">
      <c r="A13" s="1">
        <f>参加者リスト!$A13</f>
        <v>12</v>
      </c>
      <c r="B13" s="4" t="str">
        <f>IF(VLOOKUP(テーブル2[[#This Row],[参加者ID]],参加者リスト[],2)="","",VLOOKUP(テーブル2[[#This Row],[参加者ID]],参加者リスト[],2))</f>
        <v>KOMA27</v>
      </c>
      <c r="C13" s="1">
        <v>96</v>
      </c>
      <c r="D13" t="str">
        <f>IF(ベイガス[[#This Row],[GraficaID1]]="","",VLOOKUP(ベイガス[[#This Row],[GraficaID1]],リスト[],2))</f>
        <v>音姫</v>
      </c>
      <c r="E13" t="str">
        <f>IF(ベイガス[[#This Row],[GraficaID1]]="","",VLOOKUP(ベイガス[[#This Row],[GraficaID1]],リスト[],3))</f>
        <v>NATURAL</v>
      </c>
      <c r="F13">
        <f>IF(ベイガス[[#This Row],[GraficaID1]]="",0,IF(ベイガス[[#This Row],[Grafica属性1]]="PASSION",VLOOKUP(ベイガス[[#This Row],[GraficaID1]],リスト[],5),VLOOKUP(ベイガス[[#This Row],[GraficaID1]],リスト[],4)))</f>
        <v>124</v>
      </c>
      <c r="G13">
        <v>152</v>
      </c>
      <c r="H13" t="str">
        <f>IF(ベイガス[[#This Row],[GraficaID2]]="","",VLOOKUP(ベイガス[[#This Row],[GraficaID2]],リスト[],2))</f>
        <v>アスタ＆リズム</v>
      </c>
      <c r="I13" t="str">
        <f>IF(ベイガス[[#This Row],[GraficaID2]]="","",VLOOKUP(ベイガス[[#This Row],[GraficaID2]],リスト[],3))</f>
        <v>PURE</v>
      </c>
      <c r="J13">
        <f>IF(ベイガス[[#This Row],[GraficaID2]]="",0,IF(ベイガス[[#This Row],[Grafica属性2]]="PASSION",VLOOKUP(ベイガス[[#This Row],[GraficaID2]],リスト[],5),VLOOKUP(ベイガス[[#This Row],[GraficaID2]],リスト[],4)))</f>
        <v>122</v>
      </c>
      <c r="K13">
        <v>138</v>
      </c>
      <c r="L13" t="str">
        <f>IF(ベイガス[[#This Row],[GraficaID3]]="","",VLOOKUP(ベイガス[[#This Row],[GraficaID3]],リスト[],2))</f>
        <v>鐘鳳・鐘凰</v>
      </c>
      <c r="M13" t="str">
        <f>IF(ベイガス[[#This Row],[GraficaID3]]="","",VLOOKUP(ベイガス[[#This Row],[GraficaID3]],リスト[],3))</f>
        <v>PASSION</v>
      </c>
      <c r="N13">
        <f>IF(ベイガス[[#This Row],[GraficaID3]]="",0,IF(ベイガス[[#This Row],[Grafica属性3]]="PASSION",VLOOKUP(ベイガス[[#This Row],[GraficaID3]],リスト[],5),VLOOKUP(ベイガス[[#This Row],[GraficaID3]],リスト[],4)))</f>
        <v>145</v>
      </c>
      <c r="O13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391</v>
      </c>
    </row>
    <row r="14" spans="1:15" x14ac:dyDescent="0.25">
      <c r="A14" s="1">
        <f>参加者リスト!$A14</f>
        <v>13</v>
      </c>
      <c r="B14" s="4" t="str">
        <f>IF(VLOOKUP(テーブル2[[#This Row],[参加者ID]],参加者リスト[],2)="","",VLOOKUP(テーブル2[[#This Row],[参加者ID]],参加者リスト[],2))</f>
        <v>J4QK.A</v>
      </c>
      <c r="C14" s="1">
        <v>26</v>
      </c>
      <c r="D14" t="str">
        <f>IF(ベイガス[[#This Row],[GraficaID1]]="","",VLOOKUP(ベイガス[[#This Row],[GraficaID1]],リスト[],2))</f>
        <v>レイ</v>
      </c>
      <c r="E14" t="str">
        <f>IF(ベイガス[[#This Row],[GraficaID1]]="","",VLOOKUP(ベイガス[[#This Row],[GraficaID1]],リスト[],3))</f>
        <v>COOL</v>
      </c>
      <c r="F14">
        <f>IF(ベイガス[[#This Row],[GraficaID1]]="",0,IF(ベイガス[[#This Row],[Grafica属性1]]="PASSION",VLOOKUP(ベイガス[[#This Row],[GraficaID1]],リスト[],5),VLOOKUP(ベイガス[[#This Row],[GraficaID1]],リスト[],4)))</f>
        <v>104</v>
      </c>
      <c r="G14">
        <v>173</v>
      </c>
      <c r="H14" t="str">
        <f>IF(ベイガス[[#This Row],[GraficaID2]]="","",VLOOKUP(ベイガス[[#This Row],[GraficaID2]],リスト[],2))</f>
        <v>ララカ＆ルルク</v>
      </c>
      <c r="I14" t="str">
        <f>IF(ベイガス[[#This Row],[GraficaID2]]="","",VLOOKUP(ベイガス[[#This Row],[GraficaID2]],リスト[],3))</f>
        <v>PURE</v>
      </c>
      <c r="J14">
        <f>IF(ベイガス[[#This Row],[GraficaID2]]="",0,IF(ベイガス[[#This Row],[Grafica属性2]]="PASSION",VLOOKUP(ベイガス[[#This Row],[GraficaID2]],リスト[],5),VLOOKUP(ベイガス[[#This Row],[GraficaID2]],リスト[],4)))</f>
        <v>111</v>
      </c>
      <c r="K14">
        <v>65</v>
      </c>
      <c r="L14" t="str">
        <f>IF(ベイガス[[#This Row],[GraficaID3]]="","",VLOOKUP(ベイガス[[#This Row],[GraficaID3]],リスト[],2))</f>
        <v>初音ミク ver.ネトゲ廃人シュプレヒコール</v>
      </c>
      <c r="M14" t="str">
        <f>IF(ベイガス[[#This Row],[GraficaID3]]="","",VLOOKUP(ベイガス[[#This Row],[GraficaID3]],リスト[],3))</f>
        <v>DARK</v>
      </c>
      <c r="N14">
        <f>IF(ベイガス[[#This Row],[GraficaID3]]="",0,IF(ベイガス[[#This Row],[Grafica属性3]]="PASSION",VLOOKUP(ベイガス[[#This Row],[GraficaID3]],リスト[],5),VLOOKUP(ベイガス[[#This Row],[GraficaID3]],リスト[],4)))</f>
        <v>113</v>
      </c>
      <c r="O14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328</v>
      </c>
    </row>
    <row r="15" spans="1:15" x14ac:dyDescent="0.25">
      <c r="A15" s="1">
        <f>参加者リスト!$A15</f>
        <v>14</v>
      </c>
      <c r="B15" s="4" t="str">
        <f>IF(VLOOKUP(テーブル2[[#This Row],[参加者ID]],参加者リスト[],2)="","",VLOOKUP(テーブル2[[#This Row],[参加者ID]],参加者リスト[],2))</f>
        <v>ゆずたん</v>
      </c>
      <c r="C15" s="1"/>
      <c r="D15" t="str">
        <f>IF(ベイガス[[#This Row],[GraficaID1]]="","",VLOOKUP(ベイガス[[#This Row],[GraficaID1]],リスト[],2))</f>
        <v/>
      </c>
      <c r="E15" t="str">
        <f>IF(ベイガス[[#This Row],[GraficaID1]]="","",VLOOKUP(ベイガス[[#This Row],[GraficaID1]],リスト[],3))</f>
        <v/>
      </c>
      <c r="F15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15" t="str">
        <f>IF(ベイガス[[#This Row],[GraficaID2]]="","",VLOOKUP(ベイガス[[#This Row],[GraficaID2]],リスト[],2))</f>
        <v/>
      </c>
      <c r="I15" t="str">
        <f>IF(ベイガス[[#This Row],[GraficaID2]]="","",VLOOKUP(ベイガス[[#This Row],[GraficaID2]],リスト[],3))</f>
        <v/>
      </c>
      <c r="J15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15" t="str">
        <f>IF(ベイガス[[#This Row],[GraficaID3]]="","",VLOOKUP(ベイガス[[#This Row],[GraficaID3]],リスト[],2))</f>
        <v/>
      </c>
      <c r="M15" t="str">
        <f>IF(ベイガス[[#This Row],[GraficaID3]]="","",VLOOKUP(ベイガス[[#This Row],[GraficaID3]],リスト[],3))</f>
        <v/>
      </c>
      <c r="N15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15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16" spans="1:15" x14ac:dyDescent="0.25">
      <c r="A16" s="1">
        <f>参加者リスト!$A16</f>
        <v>15</v>
      </c>
      <c r="B16" s="4" t="str">
        <f>IF(VLOOKUP(テーブル2[[#This Row],[参加者ID]],参加者リスト[],2)="","",VLOOKUP(テーブル2[[#This Row],[参加者ID]],参加者リスト[],2))</f>
        <v>BAITO</v>
      </c>
      <c r="C16" s="1"/>
      <c r="D16" t="str">
        <f>IF(ベイガス[[#This Row],[GraficaID1]]="","",VLOOKUP(ベイガス[[#This Row],[GraficaID1]],リスト[],2))</f>
        <v/>
      </c>
      <c r="E16" t="str">
        <f>IF(ベイガス[[#This Row],[GraficaID1]]="","",VLOOKUP(ベイガス[[#This Row],[GraficaID1]],リスト[],3))</f>
        <v/>
      </c>
      <c r="F16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16" t="str">
        <f>IF(ベイガス[[#This Row],[GraficaID2]]="","",VLOOKUP(ベイガス[[#This Row],[GraficaID2]],リスト[],2))</f>
        <v/>
      </c>
      <c r="I16" t="str">
        <f>IF(ベイガス[[#This Row],[GraficaID2]]="","",VLOOKUP(ベイガス[[#This Row],[GraficaID2]],リスト[],3))</f>
        <v/>
      </c>
      <c r="J16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16" t="str">
        <f>IF(ベイガス[[#This Row],[GraficaID3]]="","",VLOOKUP(ベイガス[[#This Row],[GraficaID3]],リスト[],2))</f>
        <v/>
      </c>
      <c r="M16" t="str">
        <f>IF(ベイガス[[#This Row],[GraficaID3]]="","",VLOOKUP(ベイガス[[#This Row],[GraficaID3]],リスト[],3))</f>
        <v/>
      </c>
      <c r="N16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16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17" spans="1:15" x14ac:dyDescent="0.25">
      <c r="A17" s="1">
        <f>参加者リスト!$A17</f>
        <v>16</v>
      </c>
      <c r="B17" s="4" t="str">
        <f>IF(VLOOKUP(テーブル2[[#This Row],[参加者ID]],参加者リスト[],2)="","",VLOOKUP(テーブル2[[#This Row],[参加者ID]],参加者リスト[],2))</f>
        <v>さんらいく</v>
      </c>
      <c r="C17" s="1"/>
      <c r="D17" t="str">
        <f>IF(ベイガス[[#This Row],[GraficaID1]]="","",VLOOKUP(ベイガス[[#This Row],[GraficaID1]],リスト[],2))</f>
        <v/>
      </c>
      <c r="E17" t="str">
        <f>IF(ベイガス[[#This Row],[GraficaID1]]="","",VLOOKUP(ベイガス[[#This Row],[GraficaID1]],リスト[],3))</f>
        <v/>
      </c>
      <c r="F17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17" t="str">
        <f>IF(ベイガス[[#This Row],[GraficaID2]]="","",VLOOKUP(ベイガス[[#This Row],[GraficaID2]],リスト[],2))</f>
        <v/>
      </c>
      <c r="I17" t="str">
        <f>IF(ベイガス[[#This Row],[GraficaID2]]="","",VLOOKUP(ベイガス[[#This Row],[GraficaID2]],リスト[],3))</f>
        <v/>
      </c>
      <c r="J17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17" t="str">
        <f>IF(ベイガス[[#This Row],[GraficaID3]]="","",VLOOKUP(ベイガス[[#This Row],[GraficaID3]],リスト[],2))</f>
        <v/>
      </c>
      <c r="M17" t="str">
        <f>IF(ベイガス[[#This Row],[GraficaID3]]="","",VLOOKUP(ベイガス[[#This Row],[GraficaID3]],リスト[],3))</f>
        <v/>
      </c>
      <c r="N17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17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18" spans="1:15" x14ac:dyDescent="0.25">
      <c r="A18" s="1">
        <f>参加者リスト!$A18</f>
        <v>17</v>
      </c>
      <c r="B18" s="4" t="str">
        <f>IF(VLOOKUP(テーブル2[[#This Row],[参加者ID]],参加者リスト[],2)="","",VLOOKUP(テーブル2[[#This Row],[参加者ID]],参加者リスト[],2))</f>
        <v>てあら</v>
      </c>
      <c r="C18" s="1"/>
      <c r="D18" t="str">
        <f>IF(ベイガス[[#This Row],[GraficaID1]]="","",VLOOKUP(ベイガス[[#This Row],[GraficaID1]],リスト[],2))</f>
        <v/>
      </c>
      <c r="E18" t="str">
        <f>IF(ベイガス[[#This Row],[GraficaID1]]="","",VLOOKUP(ベイガス[[#This Row],[GraficaID1]],リスト[],3))</f>
        <v/>
      </c>
      <c r="F18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18" t="str">
        <f>IF(ベイガス[[#This Row],[GraficaID2]]="","",VLOOKUP(ベイガス[[#This Row],[GraficaID2]],リスト[],2))</f>
        <v/>
      </c>
      <c r="I18" t="str">
        <f>IF(ベイガス[[#This Row],[GraficaID2]]="","",VLOOKUP(ベイガス[[#This Row],[GraficaID2]],リスト[],3))</f>
        <v/>
      </c>
      <c r="J18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18" t="str">
        <f>IF(ベイガス[[#This Row],[GraficaID3]]="","",VLOOKUP(ベイガス[[#This Row],[GraficaID3]],リスト[],2))</f>
        <v/>
      </c>
      <c r="M18" t="str">
        <f>IF(ベイガス[[#This Row],[GraficaID3]]="","",VLOOKUP(ベイガス[[#This Row],[GraficaID3]],リスト[],3))</f>
        <v/>
      </c>
      <c r="N18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18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19" spans="1:15" x14ac:dyDescent="0.25">
      <c r="A19" s="1">
        <f>参加者リスト!$A19</f>
        <v>18</v>
      </c>
      <c r="B19" s="4" t="str">
        <f>IF(VLOOKUP(テーブル2[[#This Row],[参加者ID]],参加者リスト[],2)="","",VLOOKUP(テーブル2[[#This Row],[参加者ID]],参加者リスト[],2))</f>
        <v>のあたま</v>
      </c>
      <c r="C19" s="1">
        <v>34</v>
      </c>
      <c r="D19" t="str">
        <f>IF(ベイガス[[#This Row],[GraficaID1]]="","",VLOOKUP(ベイガス[[#This Row],[GraficaID1]],リスト[],2))</f>
        <v>力学才蔵</v>
      </c>
      <c r="E19" t="str">
        <f>IF(ベイガス[[#This Row],[GraficaID1]]="","",VLOOKUP(ベイガス[[#This Row],[GraficaID1]],リスト[],3))</f>
        <v>COOL</v>
      </c>
      <c r="F19">
        <f>IF(ベイガス[[#This Row],[GraficaID1]]="",0,IF(ベイガス[[#This Row],[Grafica属性1]]="PASSION",VLOOKUP(ベイガス[[#This Row],[GraficaID1]],リスト[],5),VLOOKUP(ベイガス[[#This Row],[GraficaID1]],リスト[],4)))</f>
        <v>110</v>
      </c>
      <c r="G19">
        <v>28</v>
      </c>
      <c r="H19" t="str">
        <f>IF(ベイガス[[#This Row],[GraficaID2]]="","",VLOOKUP(ベイガス[[#This Row],[GraficaID2]],リスト[],2))</f>
        <v>月夜霊 志庵</v>
      </c>
      <c r="I19" t="str">
        <f>IF(ベイガス[[#This Row],[GraficaID2]]="","",VLOOKUP(ベイガス[[#This Row],[GraficaID2]],リスト[],3))</f>
        <v>COOL</v>
      </c>
      <c r="J19">
        <f>IF(ベイガス[[#This Row],[GraficaID2]]="",0,IF(ベイガス[[#This Row],[Grafica属性2]]="PASSION",VLOOKUP(ベイガス[[#This Row],[GraficaID2]],リスト[],5),VLOOKUP(ベイガス[[#This Row],[GraficaID2]],リスト[],4)))</f>
        <v>105</v>
      </c>
      <c r="K19">
        <v>10</v>
      </c>
      <c r="L19" t="str">
        <f>IF(ベイガス[[#This Row],[GraficaID3]]="","",VLOOKUP(ベイガス[[#This Row],[GraficaID3]],リスト[],2))</f>
        <v>オリガ</v>
      </c>
      <c r="M19" t="str">
        <f>IF(ベイガス[[#This Row],[GraficaID3]]="","",VLOOKUP(ベイガス[[#This Row],[GraficaID3]],リスト[],3))</f>
        <v>COOL</v>
      </c>
      <c r="N19">
        <f>IF(ベイガス[[#This Row],[GraficaID3]]="",0,IF(ベイガス[[#This Row],[Grafica属性3]]="PASSION",VLOOKUP(ベイガス[[#This Row],[GraficaID3]],リスト[],5),VLOOKUP(ベイガス[[#This Row],[GraficaID3]],リスト[],4)))</f>
        <v>106</v>
      </c>
      <c r="O19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321</v>
      </c>
    </row>
    <row r="20" spans="1:15" x14ac:dyDescent="0.25">
      <c r="A20" s="1">
        <f>参加者リスト!$A20</f>
        <v>19</v>
      </c>
      <c r="B20" s="4" t="str">
        <f>IF(VLOOKUP(テーブル2[[#This Row],[参加者ID]],参加者リスト[],2)="","",VLOOKUP(テーブル2[[#This Row],[参加者ID]],参加者リスト[],2))</f>
        <v>AK*2Y</v>
      </c>
      <c r="C20" s="1"/>
      <c r="D20" t="str">
        <f>IF(ベイガス[[#This Row],[GraficaID1]]="","",VLOOKUP(ベイガス[[#This Row],[GraficaID1]],リスト[],2))</f>
        <v/>
      </c>
      <c r="E20" t="str">
        <f>IF(ベイガス[[#This Row],[GraficaID1]]="","",VLOOKUP(ベイガス[[#This Row],[GraficaID1]],リスト[],3))</f>
        <v/>
      </c>
      <c r="F20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0" t="str">
        <f>IF(ベイガス[[#This Row],[GraficaID2]]="","",VLOOKUP(ベイガス[[#This Row],[GraficaID2]],リスト[],2))</f>
        <v/>
      </c>
      <c r="I20" t="str">
        <f>IF(ベイガス[[#This Row],[GraficaID2]]="","",VLOOKUP(ベイガス[[#This Row],[GraficaID2]],リスト[],3))</f>
        <v/>
      </c>
      <c r="J20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0" t="str">
        <f>IF(ベイガス[[#This Row],[GraficaID3]]="","",VLOOKUP(ベイガス[[#This Row],[GraficaID3]],リスト[],2))</f>
        <v/>
      </c>
      <c r="M20" t="str">
        <f>IF(ベイガス[[#This Row],[GraficaID3]]="","",VLOOKUP(ベイガス[[#This Row],[GraficaID3]],リスト[],3))</f>
        <v/>
      </c>
      <c r="N20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0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21" spans="1:15" x14ac:dyDescent="0.25">
      <c r="A21" s="1">
        <f>参加者リスト!$A21</f>
        <v>20</v>
      </c>
      <c r="B21" s="4" t="str">
        <f>IF(VLOOKUP(テーブル2[[#This Row],[参加者ID]],参加者リスト[],2)="","",VLOOKUP(テーブル2[[#This Row],[参加者ID]],参加者リスト[],2))</f>
        <v>PESCE</v>
      </c>
      <c r="C21" s="1"/>
      <c r="D21" t="str">
        <f>IF(ベイガス[[#This Row],[GraficaID1]]="","",VLOOKUP(ベイガス[[#This Row],[GraficaID1]],リスト[],2))</f>
        <v/>
      </c>
      <c r="E21" t="str">
        <f>IF(ベイガス[[#This Row],[GraficaID1]]="","",VLOOKUP(ベイガス[[#This Row],[GraficaID1]],リスト[],3))</f>
        <v/>
      </c>
      <c r="F21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1" t="str">
        <f>IF(ベイガス[[#This Row],[GraficaID2]]="","",VLOOKUP(ベイガス[[#This Row],[GraficaID2]],リスト[],2))</f>
        <v/>
      </c>
      <c r="I21" t="str">
        <f>IF(ベイガス[[#This Row],[GraficaID2]]="","",VLOOKUP(ベイガス[[#This Row],[GraficaID2]],リスト[],3))</f>
        <v/>
      </c>
      <c r="J21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1" t="str">
        <f>IF(ベイガス[[#This Row],[GraficaID3]]="","",VLOOKUP(ベイガス[[#This Row],[GraficaID3]],リスト[],2))</f>
        <v/>
      </c>
      <c r="M21" t="str">
        <f>IF(ベイガス[[#This Row],[GraficaID3]]="","",VLOOKUP(ベイガス[[#This Row],[GraficaID3]],リスト[],3))</f>
        <v/>
      </c>
      <c r="N21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1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22" spans="1:15" x14ac:dyDescent="0.25">
      <c r="A22" s="1">
        <f>参加者リスト!$A22</f>
        <v>21</v>
      </c>
      <c r="B22" s="4" t="str">
        <f>IF(VLOOKUP(テーブル2[[#This Row],[参加者ID]],参加者リスト[],2)="","",VLOOKUP(テーブル2[[#This Row],[参加者ID]],参加者リスト[],2))</f>
        <v>FLYSKY</v>
      </c>
      <c r="C22" s="1"/>
      <c r="D22" t="str">
        <f>IF(ベイガス[[#This Row],[GraficaID1]]="","",VLOOKUP(ベイガス[[#This Row],[GraficaID1]],リスト[],2))</f>
        <v/>
      </c>
      <c r="E22" t="str">
        <f>IF(ベイガス[[#This Row],[GraficaID1]]="","",VLOOKUP(ベイガス[[#This Row],[GraficaID1]],リスト[],3))</f>
        <v/>
      </c>
      <c r="F22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2" t="str">
        <f>IF(ベイガス[[#This Row],[GraficaID2]]="","",VLOOKUP(ベイガス[[#This Row],[GraficaID2]],リスト[],2))</f>
        <v/>
      </c>
      <c r="I22" t="str">
        <f>IF(ベイガス[[#This Row],[GraficaID2]]="","",VLOOKUP(ベイガス[[#This Row],[GraficaID2]],リスト[],3))</f>
        <v/>
      </c>
      <c r="J22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2" t="str">
        <f>IF(ベイガス[[#This Row],[GraficaID3]]="","",VLOOKUP(ベイガス[[#This Row],[GraficaID3]],リスト[],2))</f>
        <v/>
      </c>
      <c r="M22" t="str">
        <f>IF(ベイガス[[#This Row],[GraficaID3]]="","",VLOOKUP(ベイガス[[#This Row],[GraficaID3]],リスト[],3))</f>
        <v/>
      </c>
      <c r="N22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2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23" spans="1:15" x14ac:dyDescent="0.25">
      <c r="A23" s="1">
        <f>参加者リスト!$A23</f>
        <v>22</v>
      </c>
      <c r="B23" s="4" t="str">
        <f>IF(VLOOKUP(テーブル2[[#This Row],[参加者ID]],参加者リスト[],2)="","",VLOOKUP(テーブル2[[#This Row],[参加者ID]],参加者リスト[],2))</f>
        <v>NOTE</v>
      </c>
      <c r="C23" s="1"/>
      <c r="D23" t="str">
        <f>IF(ベイガス[[#This Row],[GraficaID1]]="","",VLOOKUP(ベイガス[[#This Row],[GraficaID1]],リスト[],2))</f>
        <v/>
      </c>
      <c r="E23" t="str">
        <f>IF(ベイガス[[#This Row],[GraficaID1]]="","",VLOOKUP(ベイガス[[#This Row],[GraficaID1]],リスト[],3))</f>
        <v/>
      </c>
      <c r="F23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3" t="str">
        <f>IF(ベイガス[[#This Row],[GraficaID2]]="","",VLOOKUP(ベイガス[[#This Row],[GraficaID2]],リスト[],2))</f>
        <v/>
      </c>
      <c r="I23" t="str">
        <f>IF(ベイガス[[#This Row],[GraficaID2]]="","",VLOOKUP(ベイガス[[#This Row],[GraficaID2]],リスト[],3))</f>
        <v/>
      </c>
      <c r="J23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3" t="str">
        <f>IF(ベイガス[[#This Row],[GraficaID3]]="","",VLOOKUP(ベイガス[[#This Row],[GraficaID3]],リスト[],2))</f>
        <v/>
      </c>
      <c r="M23" t="str">
        <f>IF(ベイガス[[#This Row],[GraficaID3]]="","",VLOOKUP(ベイガス[[#This Row],[GraficaID3]],リスト[],3))</f>
        <v/>
      </c>
      <c r="N23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3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24" spans="1:15" x14ac:dyDescent="0.25">
      <c r="A24" s="1">
        <f>参加者リスト!$A24</f>
        <v>23</v>
      </c>
      <c r="B24" s="4" t="str">
        <f>IF(VLOOKUP(テーブル2[[#This Row],[参加者ID]],参加者リスト[],2)="","",VLOOKUP(テーブル2[[#This Row],[参加者ID]],参加者リスト[],2))</f>
        <v>KANAK</v>
      </c>
      <c r="C24" s="1">
        <v>169</v>
      </c>
      <c r="D24" t="str">
        <f>IF(ベイガス[[#This Row],[GraficaID1]]="","",VLOOKUP(ベイガス[[#This Row],[GraficaID1]],リスト[],2))</f>
        <v>メディスィア</v>
      </c>
      <c r="E24" t="str">
        <f>IF(ベイガス[[#This Row],[GraficaID1]]="","",VLOOKUP(ベイガス[[#This Row],[GraficaID1]],リスト[],3))</f>
        <v>PURE</v>
      </c>
      <c r="F24">
        <f>IF(ベイガス[[#This Row],[GraficaID1]]="",0,IF(ベイガス[[#This Row],[Grafica属性1]]="PASSION",VLOOKUP(ベイガス[[#This Row],[GraficaID1]],リスト[],5),VLOOKUP(ベイガス[[#This Row],[GraficaID1]],リスト[],4)))</f>
        <v>105</v>
      </c>
      <c r="G24">
        <v>167</v>
      </c>
      <c r="H24" t="str">
        <f>IF(ベイガス[[#This Row],[GraficaID2]]="","",VLOOKUP(ベイガス[[#This Row],[GraficaID2]],リスト[],2))</f>
        <v>ミルクテオ１世</v>
      </c>
      <c r="I24" t="str">
        <f>IF(ベイガス[[#This Row],[GraficaID2]]="","",VLOOKUP(ベイガス[[#This Row],[GraficaID2]],リスト[],3))</f>
        <v>PURE</v>
      </c>
      <c r="J24">
        <f>IF(ベイガス[[#This Row],[GraficaID2]]="",0,IF(ベイガス[[#This Row],[Grafica属性2]]="PASSION",VLOOKUP(ベイガス[[#This Row],[GraficaID2]],リスト[],5),VLOOKUP(ベイガス[[#This Row],[GraficaID2]],リスト[],4)))</f>
        <v>109</v>
      </c>
      <c r="K24">
        <v>10</v>
      </c>
      <c r="L24" t="str">
        <f>IF(ベイガス[[#This Row],[GraficaID3]]="","",VLOOKUP(ベイガス[[#This Row],[GraficaID3]],リスト[],2))</f>
        <v>オリガ</v>
      </c>
      <c r="M24" t="str">
        <f>IF(ベイガス[[#This Row],[GraficaID3]]="","",VLOOKUP(ベイガス[[#This Row],[GraficaID3]],リスト[],3))</f>
        <v>COOL</v>
      </c>
      <c r="N24">
        <f>IF(ベイガス[[#This Row],[GraficaID3]]="",0,IF(ベイガス[[#This Row],[Grafica属性3]]="PASSION",VLOOKUP(ベイガス[[#This Row],[GraficaID3]],リスト[],5),VLOOKUP(ベイガス[[#This Row],[GraficaID3]],リスト[],4)))</f>
        <v>106</v>
      </c>
      <c r="O24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320</v>
      </c>
    </row>
    <row r="25" spans="1:15" x14ac:dyDescent="0.25">
      <c r="A25" s="1">
        <f>参加者リスト!$A25</f>
        <v>24</v>
      </c>
      <c r="B25" s="4" t="str">
        <f>IF(VLOOKUP(テーブル2[[#This Row],[参加者ID]],参加者リスト[],2)="","",VLOOKUP(テーブル2[[#This Row],[参加者ID]],参加者リスト[],2))</f>
        <v>ぼ〜ん</v>
      </c>
      <c r="C25" s="1"/>
      <c r="D25" t="str">
        <f>IF(ベイガス[[#This Row],[GraficaID1]]="","",VLOOKUP(ベイガス[[#This Row],[GraficaID1]],リスト[],2))</f>
        <v/>
      </c>
      <c r="E25" t="str">
        <f>IF(ベイガス[[#This Row],[GraficaID1]]="","",VLOOKUP(ベイガス[[#This Row],[GraficaID1]],リスト[],3))</f>
        <v/>
      </c>
      <c r="F25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5" t="str">
        <f>IF(ベイガス[[#This Row],[GraficaID2]]="","",VLOOKUP(ベイガス[[#This Row],[GraficaID2]],リスト[],2))</f>
        <v/>
      </c>
      <c r="I25" t="str">
        <f>IF(ベイガス[[#This Row],[GraficaID2]]="","",VLOOKUP(ベイガス[[#This Row],[GraficaID2]],リスト[],3))</f>
        <v/>
      </c>
      <c r="J25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5" t="str">
        <f>IF(ベイガス[[#This Row],[GraficaID3]]="","",VLOOKUP(ベイガス[[#This Row],[GraficaID3]],リスト[],2))</f>
        <v/>
      </c>
      <c r="M25" t="str">
        <f>IF(ベイガス[[#This Row],[GraficaID3]]="","",VLOOKUP(ベイガス[[#This Row],[GraficaID3]],リスト[],3))</f>
        <v/>
      </c>
      <c r="N25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5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26" spans="1:15" x14ac:dyDescent="0.25">
      <c r="A26" s="1">
        <f>参加者リスト!$A26</f>
        <v>25</v>
      </c>
      <c r="B26" s="4" t="str">
        <f>IF(VLOOKUP(テーブル2[[#This Row],[参加者ID]],参加者リスト[],2)="","",VLOOKUP(テーブル2[[#This Row],[参加者ID]],参加者リスト[],2))</f>
        <v>すとろう</v>
      </c>
      <c r="C26" s="1"/>
      <c r="D26" t="str">
        <f>IF(ベイガス[[#This Row],[GraficaID1]]="","",VLOOKUP(ベイガス[[#This Row],[GraficaID1]],リスト[],2))</f>
        <v/>
      </c>
      <c r="E26" t="str">
        <f>IF(ベイガス[[#This Row],[GraficaID1]]="","",VLOOKUP(ベイガス[[#This Row],[GraficaID1]],リスト[],3))</f>
        <v/>
      </c>
      <c r="F26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6" t="str">
        <f>IF(ベイガス[[#This Row],[GraficaID2]]="","",VLOOKUP(ベイガス[[#This Row],[GraficaID2]],リスト[],2))</f>
        <v/>
      </c>
      <c r="I26" t="str">
        <f>IF(ベイガス[[#This Row],[GraficaID2]]="","",VLOOKUP(ベイガス[[#This Row],[GraficaID2]],リスト[],3))</f>
        <v/>
      </c>
      <c r="J26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6" t="str">
        <f>IF(ベイガス[[#This Row],[GraficaID3]]="","",VLOOKUP(ベイガス[[#This Row],[GraficaID3]],リスト[],2))</f>
        <v/>
      </c>
      <c r="M26" t="str">
        <f>IF(ベイガス[[#This Row],[GraficaID3]]="","",VLOOKUP(ベイガス[[#This Row],[GraficaID3]],リスト[],3))</f>
        <v/>
      </c>
      <c r="N26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6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27" spans="1:15" x14ac:dyDescent="0.25">
      <c r="A27" s="1">
        <f>参加者リスト!$A27</f>
        <v>26</v>
      </c>
      <c r="B27" s="4" t="str">
        <f>IF(VLOOKUP(テーブル2[[#This Row],[参加者ID]],参加者リスト[],2)="","",VLOOKUP(テーブル2[[#This Row],[参加者ID]],参加者リスト[],2))</f>
        <v>テティス</v>
      </c>
      <c r="C27" s="1"/>
      <c r="D27" t="str">
        <f>IF(ベイガス[[#This Row],[GraficaID1]]="","",VLOOKUP(ベイガス[[#This Row],[GraficaID1]],リスト[],2))</f>
        <v/>
      </c>
      <c r="E27" t="str">
        <f>IF(ベイガス[[#This Row],[GraficaID1]]="","",VLOOKUP(ベイガス[[#This Row],[GraficaID1]],リスト[],3))</f>
        <v/>
      </c>
      <c r="F27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7" t="str">
        <f>IF(ベイガス[[#This Row],[GraficaID2]]="","",VLOOKUP(ベイガス[[#This Row],[GraficaID2]],リスト[],2))</f>
        <v/>
      </c>
      <c r="I27" t="str">
        <f>IF(ベイガス[[#This Row],[GraficaID2]]="","",VLOOKUP(ベイガス[[#This Row],[GraficaID2]],リスト[],3))</f>
        <v/>
      </c>
      <c r="J27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7" t="str">
        <f>IF(ベイガス[[#This Row],[GraficaID3]]="","",VLOOKUP(ベイガス[[#This Row],[GraficaID3]],リスト[],2))</f>
        <v/>
      </c>
      <c r="M27" t="str">
        <f>IF(ベイガス[[#This Row],[GraficaID3]]="","",VLOOKUP(ベイガス[[#This Row],[GraficaID3]],リスト[],3))</f>
        <v/>
      </c>
      <c r="N27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7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28" spans="1:15" x14ac:dyDescent="0.25">
      <c r="A28" s="1">
        <f>参加者リスト!$A28</f>
        <v>27</v>
      </c>
      <c r="B28" s="4" t="str">
        <f>IF(VLOOKUP(テーブル2[[#This Row],[参加者ID]],参加者リスト[],2)="","",VLOOKUP(テーブル2[[#This Row],[参加者ID]],参加者リスト[],2))</f>
        <v>朝咲</v>
      </c>
      <c r="C28" s="1"/>
      <c r="D28" t="str">
        <f>IF(ベイガス[[#This Row],[GraficaID1]]="","",VLOOKUP(ベイガス[[#This Row],[GraficaID1]],リスト[],2))</f>
        <v/>
      </c>
      <c r="E28" t="str">
        <f>IF(ベイガス[[#This Row],[GraficaID1]]="","",VLOOKUP(ベイガス[[#This Row],[GraficaID1]],リスト[],3))</f>
        <v/>
      </c>
      <c r="F28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8" t="str">
        <f>IF(ベイガス[[#This Row],[GraficaID2]]="","",VLOOKUP(ベイガス[[#This Row],[GraficaID2]],リスト[],2))</f>
        <v/>
      </c>
      <c r="I28" t="str">
        <f>IF(ベイガス[[#This Row],[GraficaID2]]="","",VLOOKUP(ベイガス[[#This Row],[GraficaID2]],リスト[],3))</f>
        <v/>
      </c>
      <c r="J28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8" t="str">
        <f>IF(ベイガス[[#This Row],[GraficaID3]]="","",VLOOKUP(ベイガス[[#This Row],[GraficaID3]],リスト[],2))</f>
        <v/>
      </c>
      <c r="M28" t="str">
        <f>IF(ベイガス[[#This Row],[GraficaID3]]="","",VLOOKUP(ベイガス[[#This Row],[GraficaID3]],リスト[],3))</f>
        <v/>
      </c>
      <c r="N28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8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29" spans="1:15" x14ac:dyDescent="0.25">
      <c r="A29" s="1">
        <f>参加者リスト!$A29</f>
        <v>28</v>
      </c>
      <c r="B29" s="4" t="str">
        <f>IF(VLOOKUP(テーブル2[[#This Row],[参加者ID]],参加者リスト[],2)="","",VLOOKUP(テーブル2[[#This Row],[参加者ID]],参加者リスト[],2))</f>
        <v>菓子</v>
      </c>
      <c r="C29" s="1"/>
      <c r="D29" t="str">
        <f>IF(ベイガス[[#This Row],[GraficaID1]]="","",VLOOKUP(ベイガス[[#This Row],[GraficaID1]],リスト[],2))</f>
        <v/>
      </c>
      <c r="E29" t="str">
        <f>IF(ベイガス[[#This Row],[GraficaID1]]="","",VLOOKUP(ベイガス[[#This Row],[GraficaID1]],リスト[],3))</f>
        <v/>
      </c>
      <c r="F29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29" t="str">
        <f>IF(ベイガス[[#This Row],[GraficaID2]]="","",VLOOKUP(ベイガス[[#This Row],[GraficaID2]],リスト[],2))</f>
        <v/>
      </c>
      <c r="I29" t="str">
        <f>IF(ベイガス[[#This Row],[GraficaID2]]="","",VLOOKUP(ベイガス[[#This Row],[GraficaID2]],リスト[],3))</f>
        <v/>
      </c>
      <c r="J29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29" t="str">
        <f>IF(ベイガス[[#This Row],[GraficaID3]]="","",VLOOKUP(ベイガス[[#This Row],[GraficaID3]],リスト[],2))</f>
        <v/>
      </c>
      <c r="M29" t="str">
        <f>IF(ベイガス[[#This Row],[GraficaID3]]="","",VLOOKUP(ベイガス[[#This Row],[GraficaID3]],リスト[],3))</f>
        <v/>
      </c>
      <c r="N29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29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30" spans="1:15" x14ac:dyDescent="0.3">
      <c r="A30" s="1">
        <f>参加者リスト!$A30</f>
        <v>29</v>
      </c>
      <c r="B30" s="4" t="str">
        <f>IF(VLOOKUP(テーブル2[[#This Row],[参加者ID]],参加者リスト[],2)="","",VLOOKUP(テーブル2[[#This Row],[参加者ID]],参加者リスト[],2))</f>
        <v>しゃー</v>
      </c>
      <c r="C30" s="1"/>
      <c r="D30" t="str">
        <f>IF(ベイガス[[#This Row],[GraficaID1]]="","",VLOOKUP(ベイガス[[#This Row],[GraficaID1]],リスト[],2))</f>
        <v/>
      </c>
      <c r="E30" t="str">
        <f>IF(ベイガス[[#This Row],[GraficaID1]]="","",VLOOKUP(ベイガス[[#This Row],[GraficaID1]],リスト[],3))</f>
        <v/>
      </c>
      <c r="F30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30" t="str">
        <f>IF(ベイガス[[#This Row],[GraficaID2]]="","",VLOOKUP(ベイガス[[#This Row],[GraficaID2]],リスト[],2))</f>
        <v/>
      </c>
      <c r="I30" t="str">
        <f>IF(ベイガス[[#This Row],[GraficaID2]]="","",VLOOKUP(ベイガス[[#This Row],[GraficaID2]],リスト[],3))</f>
        <v/>
      </c>
      <c r="J30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30" t="str">
        <f>IF(ベイガス[[#This Row],[GraficaID3]]="","",VLOOKUP(ベイガス[[#This Row],[GraficaID3]],リスト[],2))</f>
        <v/>
      </c>
      <c r="M30" t="str">
        <f>IF(ベイガス[[#This Row],[GraficaID3]]="","",VLOOKUP(ベイガス[[#This Row],[GraficaID3]],リスト[],3))</f>
        <v/>
      </c>
      <c r="N30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30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31" spans="1:15" x14ac:dyDescent="0.3">
      <c r="A31" s="1">
        <f>参加者リスト!$A31</f>
        <v>30</v>
      </c>
      <c r="B31" s="4" t="str">
        <f>IF(VLOOKUP(テーブル2[[#This Row],[参加者ID]],参加者リスト[],2)="","",VLOOKUP(テーブル2[[#This Row],[参加者ID]],参加者リスト[],2))</f>
        <v>へめれ</v>
      </c>
      <c r="C31" s="1"/>
      <c r="D31" t="str">
        <f>IF(ベイガス[[#This Row],[GraficaID1]]="","",VLOOKUP(ベイガス[[#This Row],[GraficaID1]],リスト[],2))</f>
        <v/>
      </c>
      <c r="E31" t="str">
        <f>IF(ベイガス[[#This Row],[GraficaID1]]="","",VLOOKUP(ベイガス[[#This Row],[GraficaID1]],リスト[],3))</f>
        <v/>
      </c>
      <c r="F31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31" t="str">
        <f>IF(ベイガス[[#This Row],[GraficaID2]]="","",VLOOKUP(ベイガス[[#This Row],[GraficaID2]],リスト[],2))</f>
        <v/>
      </c>
      <c r="I31" t="str">
        <f>IF(ベイガス[[#This Row],[GraficaID2]]="","",VLOOKUP(ベイガス[[#This Row],[GraficaID2]],リスト[],3))</f>
        <v/>
      </c>
      <c r="J31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31" t="str">
        <f>IF(ベイガス[[#This Row],[GraficaID3]]="","",VLOOKUP(ベイガス[[#This Row],[GraficaID3]],リスト[],2))</f>
        <v/>
      </c>
      <c r="M31" t="str">
        <f>IF(ベイガス[[#This Row],[GraficaID3]]="","",VLOOKUP(ベイガス[[#This Row],[GraficaID3]],リスト[],3))</f>
        <v/>
      </c>
      <c r="N31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31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32" spans="1:15" x14ac:dyDescent="0.3">
      <c r="A32" s="1">
        <f>参加者リスト!$A32</f>
        <v>31</v>
      </c>
      <c r="B32" s="4" t="str">
        <f>IF(VLOOKUP(テーブル2[[#This Row],[参加者ID]],参加者リスト[],2)="","",VLOOKUP(テーブル2[[#This Row],[参加者ID]],参加者リスト[],2))</f>
        <v>S-TORA</v>
      </c>
      <c r="C32" s="1">
        <v>161</v>
      </c>
      <c r="D32" t="str">
        <f>IF(ベイガス[[#This Row],[GraficaID1]]="","",VLOOKUP(ベイガス[[#This Row],[GraficaID1]],リスト[],2))</f>
        <v>テオとみみずくのヴィント</v>
      </c>
      <c r="E32" t="str">
        <f>IF(ベイガス[[#This Row],[GraficaID1]]="","",VLOOKUP(ベイガス[[#This Row],[GraficaID1]],リスト[],3))</f>
        <v>PURE</v>
      </c>
      <c r="F32">
        <f>IF(ベイガス[[#This Row],[GraficaID1]]="",0,IF(ベイガス[[#This Row],[Grafica属性1]]="PASSION",VLOOKUP(ベイガス[[#This Row],[GraficaID1]],リスト[],5),VLOOKUP(ベイガス[[#This Row],[GraficaID1]],リスト[],4)))</f>
        <v>103</v>
      </c>
      <c r="G32">
        <v>10</v>
      </c>
      <c r="H32" t="str">
        <f>IF(ベイガス[[#This Row],[GraficaID2]]="","",VLOOKUP(ベイガス[[#This Row],[GraficaID2]],リスト[],2))</f>
        <v>オリガ</v>
      </c>
      <c r="I32" t="str">
        <f>IF(ベイガス[[#This Row],[GraficaID2]]="","",VLOOKUP(ベイガス[[#This Row],[GraficaID2]],リスト[],3))</f>
        <v>COOL</v>
      </c>
      <c r="J32">
        <f>IF(ベイガス[[#This Row],[GraficaID2]]="",0,IF(ベイガス[[#This Row],[Grafica属性2]]="PASSION",VLOOKUP(ベイガス[[#This Row],[GraficaID2]],リスト[],5),VLOOKUP(ベイガス[[#This Row],[GraficaID2]],リスト[],4)))</f>
        <v>106</v>
      </c>
      <c r="K32">
        <v>133</v>
      </c>
      <c r="L32" t="str">
        <f>IF(ベイガス[[#This Row],[GraficaID3]]="","",VLOOKUP(ベイガス[[#This Row],[GraficaID3]],リスト[],2))</f>
        <v>筋骨竜二</v>
      </c>
      <c r="M32" t="str">
        <f>IF(ベイガス[[#This Row],[GraficaID3]]="","",VLOOKUP(ベイガス[[#This Row],[GraficaID3]],リスト[],3))</f>
        <v>PASSION</v>
      </c>
      <c r="N32">
        <f>IF(ベイガス[[#This Row],[GraficaID3]]="",0,IF(ベイガス[[#This Row],[Grafica属性3]]="PASSION",VLOOKUP(ベイガス[[#This Row],[GraficaID3]],リスト[],5),VLOOKUP(ベイガス[[#This Row],[GraficaID3]],リスト[],4)))</f>
        <v>143</v>
      </c>
      <c r="O32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352</v>
      </c>
    </row>
    <row r="33" spans="1:15" x14ac:dyDescent="0.3">
      <c r="A33" s="1">
        <f>参加者リスト!$A33</f>
        <v>32</v>
      </c>
      <c r="B33" s="4" t="str">
        <f>IF(VLOOKUP(テーブル2[[#This Row],[参加者ID]],参加者リスト[],2)="","",VLOOKUP(テーブル2[[#This Row],[参加者ID]],参加者リスト[],2))</f>
        <v>シギ</v>
      </c>
      <c r="C33" s="1">
        <v>132</v>
      </c>
      <c r="D33" t="str">
        <f>IF(ベイガス[[#This Row],[GraficaID1]]="","",VLOOKUP(ベイガス[[#This Row],[GraficaID1]],リスト[],2))</f>
        <v>レミリア・スカーレット&amp;フランドール・スカーレット</v>
      </c>
      <c r="E33" t="str">
        <f>IF(ベイガス[[#This Row],[GraficaID1]]="","",VLOOKUP(ベイガス[[#This Row],[GraficaID1]],リスト[],3))</f>
        <v>PASSION</v>
      </c>
      <c r="F33">
        <f>IF(ベイガス[[#This Row],[GraficaID1]]="",0,IF(ベイガス[[#This Row],[Grafica属性1]]="PASSION",VLOOKUP(ベイガス[[#This Row],[GraficaID1]],リスト[],5),VLOOKUP(ベイガス[[#This Row],[GraficaID1]],リスト[],4)))</f>
        <v>156</v>
      </c>
      <c r="G33">
        <v>186</v>
      </c>
      <c r="H33" t="str">
        <f>IF(ベイガス[[#This Row],[GraficaID2]]="","",VLOOKUP(ベイガス[[#This Row],[GraficaID2]],リスト[],2))</f>
        <v>葉常美空と嶋田柊二</v>
      </c>
      <c r="I33" t="str">
        <f>IF(ベイガス[[#This Row],[GraficaID2]]="","",VLOOKUP(ベイガス[[#This Row],[GraficaID2]],リスト[],3))</f>
        <v>PURE</v>
      </c>
      <c r="J33">
        <f>IF(ベイガス[[#This Row],[GraficaID2]]="",0,IF(ベイガス[[#This Row],[Grafica属性2]]="PASSION",VLOOKUP(ベイガス[[#This Row],[GraficaID2]],リスト[],5),VLOOKUP(ベイガス[[#This Row],[GraficaID2]],リスト[],4)))</f>
        <v>127</v>
      </c>
      <c r="K33">
        <v>129</v>
      </c>
      <c r="L33" t="str">
        <f>IF(ベイガス[[#This Row],[GraficaID3]]="","",VLOOKUP(ベイガス[[#This Row],[GraficaID3]],リスト[],2))</f>
        <v>リキュア</v>
      </c>
      <c r="M33" t="str">
        <f>IF(ベイガス[[#This Row],[GraficaID3]]="","",VLOOKUP(ベイガス[[#This Row],[GraficaID3]],リスト[],3))</f>
        <v>PASSION</v>
      </c>
      <c r="N33">
        <f>IF(ベイガス[[#This Row],[GraficaID3]]="",0,IF(ベイガス[[#This Row],[Grafica属性3]]="PASSION",VLOOKUP(ベイガス[[#This Row],[GraficaID3]],リスト[],5),VLOOKUP(ベイガス[[#This Row],[GraficaID3]],リスト[],4)))</f>
        <v>162</v>
      </c>
      <c r="O33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445</v>
      </c>
    </row>
    <row r="34" spans="1:15" x14ac:dyDescent="0.3">
      <c r="A34" s="1">
        <f>参加者リスト!$A34</f>
        <v>33</v>
      </c>
      <c r="B34" s="4" t="str">
        <f>IF(VLOOKUP(テーブル2[[#This Row],[参加者ID]],参加者リスト[],2)="","",VLOOKUP(テーブル2[[#This Row],[参加者ID]],参加者リスト[],2))</f>
        <v>DDX</v>
      </c>
      <c r="C34" s="1"/>
      <c r="D34" t="str">
        <f>IF(ベイガス[[#This Row],[GraficaID1]]="","",VLOOKUP(ベイガス[[#This Row],[GraficaID1]],リスト[],2))</f>
        <v/>
      </c>
      <c r="E34" t="str">
        <f>IF(ベイガス[[#This Row],[GraficaID1]]="","",VLOOKUP(ベイガス[[#This Row],[GraficaID1]],リスト[],3))</f>
        <v/>
      </c>
      <c r="F34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34" t="str">
        <f>IF(ベイガス[[#This Row],[GraficaID2]]="","",VLOOKUP(ベイガス[[#This Row],[GraficaID2]],リスト[],2))</f>
        <v/>
      </c>
      <c r="I34" t="str">
        <f>IF(ベイガス[[#This Row],[GraficaID2]]="","",VLOOKUP(ベイガス[[#This Row],[GraficaID2]],リスト[],3))</f>
        <v/>
      </c>
      <c r="J34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34" t="str">
        <f>IF(ベイガス[[#This Row],[GraficaID3]]="","",VLOOKUP(ベイガス[[#This Row],[GraficaID3]],リスト[],2))</f>
        <v/>
      </c>
      <c r="M34" t="str">
        <f>IF(ベイガス[[#This Row],[GraficaID3]]="","",VLOOKUP(ベイガス[[#This Row],[GraficaID3]],リスト[],3))</f>
        <v/>
      </c>
      <c r="N34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34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35" spans="1:15" x14ac:dyDescent="0.3">
      <c r="A35" s="1">
        <f>参加者リスト!$A35</f>
        <v>34</v>
      </c>
      <c r="B35" s="4" t="str">
        <f>IF(VLOOKUP(テーブル2[[#This Row],[参加者ID]],参加者リスト[],2)="","",VLOOKUP(テーブル2[[#This Row],[参加者ID]],参加者リスト[],2))</f>
        <v>STOICCCC</v>
      </c>
      <c r="C35" s="1"/>
      <c r="D35" t="str">
        <f>IF(ベイガス[[#This Row],[GraficaID1]]="","",VLOOKUP(ベイガス[[#This Row],[GraficaID1]],リスト[],2))</f>
        <v/>
      </c>
      <c r="E35" t="str">
        <f>IF(ベイガス[[#This Row],[GraficaID1]]="","",VLOOKUP(ベイガス[[#This Row],[GraficaID1]],リスト[],3))</f>
        <v/>
      </c>
      <c r="F35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35" t="str">
        <f>IF(ベイガス[[#This Row],[GraficaID2]]="","",VLOOKUP(ベイガス[[#This Row],[GraficaID2]],リスト[],2))</f>
        <v/>
      </c>
      <c r="I35" t="str">
        <f>IF(ベイガス[[#This Row],[GraficaID2]]="","",VLOOKUP(ベイガス[[#This Row],[GraficaID2]],リスト[],3))</f>
        <v/>
      </c>
      <c r="J35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35" t="str">
        <f>IF(ベイガス[[#This Row],[GraficaID3]]="","",VLOOKUP(ベイガス[[#This Row],[GraficaID3]],リスト[],2))</f>
        <v/>
      </c>
      <c r="M35" t="str">
        <f>IF(ベイガス[[#This Row],[GraficaID3]]="","",VLOOKUP(ベイガス[[#This Row],[GraficaID3]],リスト[],3))</f>
        <v/>
      </c>
      <c r="N35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35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36" spans="1:15" x14ac:dyDescent="0.3">
      <c r="A36" s="1">
        <f>参加者リスト!$A36</f>
        <v>35</v>
      </c>
      <c r="B36" s="4" t="str">
        <f>IF(VLOOKUP(テーブル2[[#This Row],[参加者ID]],参加者リスト[],2)="","",VLOOKUP(テーブル2[[#This Row],[参加者ID]],参加者リスト[],2))</f>
        <v>科学</v>
      </c>
      <c r="C36" s="1"/>
      <c r="D36" t="str">
        <f>IF(ベイガス[[#This Row],[GraficaID1]]="","",VLOOKUP(ベイガス[[#This Row],[GraficaID1]],リスト[],2))</f>
        <v/>
      </c>
      <c r="E36" t="str">
        <f>IF(ベイガス[[#This Row],[GraficaID1]]="","",VLOOKUP(ベイガス[[#This Row],[GraficaID1]],リスト[],3))</f>
        <v/>
      </c>
      <c r="F36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36" t="str">
        <f>IF(ベイガス[[#This Row],[GraficaID2]]="","",VLOOKUP(ベイガス[[#This Row],[GraficaID2]],リスト[],2))</f>
        <v/>
      </c>
      <c r="I36" t="str">
        <f>IF(ベイガス[[#This Row],[GraficaID2]]="","",VLOOKUP(ベイガス[[#This Row],[GraficaID2]],リスト[],3))</f>
        <v/>
      </c>
      <c r="J36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36" t="str">
        <f>IF(ベイガス[[#This Row],[GraficaID3]]="","",VLOOKUP(ベイガス[[#This Row],[GraficaID3]],リスト[],2))</f>
        <v/>
      </c>
      <c r="M36" t="str">
        <f>IF(ベイガス[[#This Row],[GraficaID3]]="","",VLOOKUP(ベイガス[[#This Row],[GraficaID3]],リスト[],3))</f>
        <v/>
      </c>
      <c r="N36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36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37" spans="1:15" x14ac:dyDescent="0.3">
      <c r="A37" s="1">
        <f>参加者リスト!$A37</f>
        <v>36</v>
      </c>
      <c r="B37" s="4" t="str">
        <f>IF(VLOOKUP(テーブル2[[#This Row],[参加者ID]],参加者リスト[],2)="","",VLOOKUP(テーブル2[[#This Row],[参加者ID]],参加者リスト[],2))</f>
        <v>メカコ</v>
      </c>
      <c r="C37" s="1"/>
      <c r="D37" t="str">
        <f>IF(ベイガス[[#This Row],[GraficaID1]]="","",VLOOKUP(ベイガス[[#This Row],[GraficaID1]],リスト[],2))</f>
        <v/>
      </c>
      <c r="E37" t="str">
        <f>IF(ベイガス[[#This Row],[GraficaID1]]="","",VLOOKUP(ベイガス[[#This Row],[GraficaID1]],リスト[],3))</f>
        <v/>
      </c>
      <c r="F37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37" t="str">
        <f>IF(ベイガス[[#This Row],[GraficaID2]]="","",VLOOKUP(ベイガス[[#This Row],[GraficaID2]],リスト[],2))</f>
        <v/>
      </c>
      <c r="I37" t="str">
        <f>IF(ベイガス[[#This Row],[GraficaID2]]="","",VLOOKUP(ベイガス[[#This Row],[GraficaID2]],リスト[],3))</f>
        <v/>
      </c>
      <c r="J37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37" t="str">
        <f>IF(ベイガス[[#This Row],[GraficaID3]]="","",VLOOKUP(ベイガス[[#This Row],[GraficaID3]],リスト[],2))</f>
        <v/>
      </c>
      <c r="M37" t="str">
        <f>IF(ベイガス[[#This Row],[GraficaID3]]="","",VLOOKUP(ベイガス[[#This Row],[GraficaID3]],リスト[],3))</f>
        <v/>
      </c>
      <c r="N37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37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38" spans="1:15" x14ac:dyDescent="0.3">
      <c r="A38" s="1">
        <f>参加者リスト!$A38</f>
        <v>37</v>
      </c>
      <c r="B38" s="4" t="str">
        <f>IF(VLOOKUP(テーブル2[[#This Row],[参加者ID]],参加者リスト[],2)="","",VLOOKUP(テーブル2[[#This Row],[参加者ID]],参加者リスト[],2))</f>
        <v>DJ AP</v>
      </c>
      <c r="C38" s="1"/>
      <c r="D38" t="str">
        <f>IF(ベイガス[[#This Row],[GraficaID1]]="","",VLOOKUP(ベイガス[[#This Row],[GraficaID1]],リスト[],2))</f>
        <v/>
      </c>
      <c r="E38" t="str">
        <f>IF(ベイガス[[#This Row],[GraficaID1]]="","",VLOOKUP(ベイガス[[#This Row],[GraficaID1]],リスト[],3))</f>
        <v/>
      </c>
      <c r="F38">
        <f>IF(ベイガス[[#This Row],[GraficaID1]]="",0,IF(ベイガス[[#This Row],[Grafica属性1]]="PASSION",VLOOKUP(ベイガス[[#This Row],[GraficaID1]],リスト[],5),VLOOKUP(ベイガス[[#This Row],[GraficaID1]],リスト[],4)))</f>
        <v>0</v>
      </c>
      <c r="H38" t="str">
        <f>IF(ベイガス[[#This Row],[GraficaID2]]="","",VLOOKUP(ベイガス[[#This Row],[GraficaID2]],リスト[],2))</f>
        <v/>
      </c>
      <c r="I38" t="str">
        <f>IF(ベイガス[[#This Row],[GraficaID2]]="","",VLOOKUP(ベイガス[[#This Row],[GraficaID2]],リスト[],3))</f>
        <v/>
      </c>
      <c r="J38">
        <f>IF(ベイガス[[#This Row],[GraficaID2]]="",0,IF(ベイガス[[#This Row],[Grafica属性2]]="PASSION",VLOOKUP(ベイガス[[#This Row],[GraficaID2]],リスト[],5),VLOOKUP(ベイガス[[#This Row],[GraficaID2]],リスト[],4)))</f>
        <v>0</v>
      </c>
      <c r="L38" t="str">
        <f>IF(ベイガス[[#This Row],[GraficaID3]]="","",VLOOKUP(ベイガス[[#This Row],[GraficaID3]],リスト[],2))</f>
        <v/>
      </c>
      <c r="M38" t="str">
        <f>IF(ベイガス[[#This Row],[GraficaID3]]="","",VLOOKUP(ベイガス[[#This Row],[GraficaID3]],リスト[],3))</f>
        <v/>
      </c>
      <c r="N38">
        <f>IF(ベイガス[[#This Row],[GraficaID3]]="",0,IF(ベイガス[[#This Row],[Grafica属性3]]="PASSION",VLOOKUP(ベイガス[[#This Row],[GraficaID3]],リスト[],5),VLOOKUP(ベイガス[[#This Row],[GraficaID3]],リスト[],4)))</f>
        <v>0</v>
      </c>
      <c r="O38" t="str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/>
      </c>
    </row>
    <row r="39" spans="1:15" x14ac:dyDescent="0.3">
      <c r="A39" s="7">
        <f>参加者リスト!$A39</f>
        <v>9999</v>
      </c>
      <c r="B39" s="7" t="str">
        <f>IF(VLOOKUP(テーブル2[[#This Row],[参加者ID]],参加者リスト[],2)="","",VLOOKUP(テーブル2[[#This Row],[参加者ID]],参加者リスト[],2))</f>
        <v>call-A(参考)</v>
      </c>
      <c r="C39" s="7">
        <v>26</v>
      </c>
      <c r="D39" s="8" t="str">
        <f>IF(ベイガス[[#This Row],[GraficaID1]]="","",VLOOKUP(ベイガス[[#This Row],[GraficaID1]],リスト[],2))</f>
        <v>レイ</v>
      </c>
      <c r="E39" s="8" t="str">
        <f>IF(ベイガス[[#This Row],[GraficaID1]]="","",VLOOKUP(ベイガス[[#This Row],[GraficaID1]],リスト[],3))</f>
        <v>COOL</v>
      </c>
      <c r="F39" s="8">
        <f>IF(ベイガス[[#This Row],[GraficaID1]]="",0,IF(ベイガス[[#This Row],[Grafica属性1]]="PASSION",VLOOKUP(ベイガス[[#This Row],[GraficaID1]],リスト[],5),VLOOKUP(ベイガス[[#This Row],[GraficaID1]],リスト[],4)))</f>
        <v>104</v>
      </c>
      <c r="G39">
        <v>28</v>
      </c>
      <c r="H39" s="8" t="str">
        <f>IF(ベイガス[[#This Row],[GraficaID2]]="","",VLOOKUP(ベイガス[[#This Row],[GraficaID2]],リスト[],2))</f>
        <v>月夜霊 志庵</v>
      </c>
      <c r="I39" s="8" t="str">
        <f>IF(ベイガス[[#This Row],[GraficaID2]]="","",VLOOKUP(ベイガス[[#This Row],[GraficaID2]],リスト[],3))</f>
        <v>COOL</v>
      </c>
      <c r="J39" s="8">
        <f>IF(ベイガス[[#This Row],[GraficaID2]]="",0,IF(ベイガス[[#This Row],[Grafica属性2]]="PASSION",VLOOKUP(ベイガス[[#This Row],[GraficaID2]],リスト[],5),VLOOKUP(ベイガス[[#This Row],[GraficaID2]],リスト[],4)))</f>
        <v>105</v>
      </c>
      <c r="K39">
        <v>10</v>
      </c>
      <c r="L39" s="8" t="str">
        <f>IF(ベイガス[[#This Row],[GraficaID3]]="","",VLOOKUP(ベイガス[[#This Row],[GraficaID3]],リスト[],2))</f>
        <v>オリガ</v>
      </c>
      <c r="M39" s="8" t="str">
        <f>IF(ベイガス[[#This Row],[GraficaID3]]="","",VLOOKUP(ベイガス[[#This Row],[GraficaID3]],リスト[],3))</f>
        <v>COOL</v>
      </c>
      <c r="N39" s="8">
        <f>IF(ベイガス[[#This Row],[GraficaID3]]="",0,IF(ベイガス[[#This Row],[Grafica属性3]]="PASSION",VLOOKUP(ベイガス[[#This Row],[GraficaID3]],リスト[],5),VLOOKUP(ベイガス[[#This Row],[GraficaID3]],リスト[],4)))</f>
        <v>106</v>
      </c>
      <c r="O39">
        <f>IF(SUM(ベイガス[[#This Row],[描画力1]],ベイガス[[#This Row],[描画力2]],ベイガス[[#This Row],[描画力3]])=0,"",SUM(ベイガス[[#This Row],[描画力1]],ベイガス[[#This Row],[描画力2]],ベイガス[[#This Row],[描画力3]]))</f>
        <v>315</v>
      </c>
    </row>
  </sheetData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0" zoomScaleNormal="80" zoomScalePage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1" max="1" width="10" style="1" customWidth="1"/>
    <col min="2" max="2" width="21.42578125" style="1" customWidth="1"/>
  </cols>
  <sheetData>
    <row r="1" spans="1:15" x14ac:dyDescent="0.3">
      <c r="A1" s="1" t="s">
        <v>0</v>
      </c>
      <c r="B1" s="1" t="s">
        <v>1</v>
      </c>
      <c r="C1" s="1" t="s">
        <v>584</v>
      </c>
      <c r="D1" t="s">
        <v>581</v>
      </c>
      <c r="E1" t="s">
        <v>582</v>
      </c>
      <c r="F1" t="s">
        <v>583</v>
      </c>
      <c r="G1" s="1" t="s">
        <v>585</v>
      </c>
      <c r="H1" t="s">
        <v>586</v>
      </c>
      <c r="I1" t="s">
        <v>587</v>
      </c>
      <c r="J1" t="s">
        <v>588</v>
      </c>
      <c r="K1" s="1" t="s">
        <v>589</v>
      </c>
      <c r="L1" t="s">
        <v>590</v>
      </c>
      <c r="M1" t="s">
        <v>591</v>
      </c>
      <c r="N1" t="s">
        <v>592</v>
      </c>
      <c r="O1" t="s">
        <v>593</v>
      </c>
    </row>
    <row r="2" spans="1:15" x14ac:dyDescent="0.25">
      <c r="A2" s="1">
        <f>参加者リスト!$A2</f>
        <v>1</v>
      </c>
      <c r="B2" s="4" t="str">
        <f>IF(VLOOKUP(テーブル2[[#This Row],[参加者ID]],参加者リスト[],2)="","",VLOOKUP(テーブル2[[#This Row],[参加者ID]],参加者リスト[],2))</f>
        <v>ZUZULI</v>
      </c>
      <c r="C2" s="1"/>
      <c r="D2" t="str">
        <f>IF(カスポル[[#This Row],[GraficaID1]]="","",VLOOKUP(カスポル[[#This Row],[GraficaID1]],リスト[],2))</f>
        <v/>
      </c>
      <c r="E2" t="str">
        <f>IF(カスポル[[#This Row],[GraficaID1]]="","",VLOOKUP(カスポル[[#This Row],[GraficaID1]],リスト[],3))</f>
        <v/>
      </c>
      <c r="F2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" t="str">
        <f>IF(カスポル[[#This Row],[GraficaID2]]="","",VLOOKUP(カスポル[[#This Row],[GraficaID2]],リスト[],2))</f>
        <v/>
      </c>
      <c r="I2" t="str">
        <f>IF(カスポル[[#This Row],[GraficaID2]]="","",VLOOKUP(カスポル[[#This Row],[GraficaID2]],リスト[],3))</f>
        <v/>
      </c>
      <c r="J2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" t="str">
        <f>IF(カスポル[[#This Row],[GraficaID3]]="","",VLOOKUP(カスポル[[#This Row],[GraficaID3]],リスト[],2))</f>
        <v/>
      </c>
      <c r="M2" t="str">
        <f>IF(カスポル[[#This Row],[GraficaID3]]="","",VLOOKUP(カスポル[[#This Row],[GraficaID3]],リスト[],3))</f>
        <v/>
      </c>
      <c r="N2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3" spans="1:15" x14ac:dyDescent="0.25">
      <c r="A3" s="1">
        <f>参加者リスト!$A3</f>
        <v>2</v>
      </c>
      <c r="B3" s="4" t="str">
        <f>IF(VLOOKUP(テーブル2[[#This Row],[参加者ID]],参加者リスト[],2)="","",VLOOKUP(テーブル2[[#This Row],[参加者ID]],参加者リスト[],2))</f>
        <v>ウィークリーの人</v>
      </c>
      <c r="C3" s="1">
        <v>28</v>
      </c>
      <c r="D3" t="str">
        <f>IF(カスポル[[#This Row],[GraficaID1]]="","",VLOOKUP(カスポル[[#This Row],[GraficaID1]],リスト[],2))</f>
        <v>月夜霊 志庵</v>
      </c>
      <c r="E3" t="str">
        <f>IF(カスポル[[#This Row],[GraficaID1]]="","",VLOOKUP(カスポル[[#This Row],[GraficaID1]],リスト[],3))</f>
        <v>COOL</v>
      </c>
      <c r="F3">
        <f>IF(カスポル[[#This Row],[GraficaID1]]="",0,IF(カスポル[[#This Row],[Grafica属性1]]="DARK",VLOOKUP(カスポル[[#This Row],[GraficaID1]],リスト[],5),VLOOKUP(カスポル[[#This Row],[GraficaID1]],リスト[],4)))</f>
        <v>105</v>
      </c>
      <c r="G3">
        <v>9</v>
      </c>
      <c r="H3" t="str">
        <f>IF(カスポル[[#This Row],[GraficaID2]]="","",VLOOKUP(カスポル[[#This Row],[GraficaID2]],リスト[],2))</f>
        <v>イチマール&amp;バケペッカ</v>
      </c>
      <c r="I3" t="str">
        <f>IF(カスポル[[#This Row],[GraficaID2]]="","",VLOOKUP(カスポル[[#This Row],[GraficaID2]],リスト[],3))</f>
        <v>COOL</v>
      </c>
      <c r="J3">
        <f>IF(カスポル[[#This Row],[GraficaID2]]="",0,IF(カスポル[[#This Row],[Grafica属性2]]="DARK",VLOOKUP(カスポル[[#This Row],[GraficaID2]],リスト[],5),VLOOKUP(カスポル[[#This Row],[GraficaID2]],リスト[],4)))</f>
        <v>105</v>
      </c>
      <c r="K3">
        <v>23</v>
      </c>
      <c r="L3" t="str">
        <f>IF(カスポル[[#This Row],[GraficaID3]]="","",VLOOKUP(カスポル[[#This Row],[GraficaID3]],リスト[],2))</f>
        <v>ホロギアム</v>
      </c>
      <c r="M3" t="str">
        <f>IF(カスポル[[#This Row],[GraficaID3]]="","",VLOOKUP(カスポル[[#This Row],[GraficaID3]],リスト[],3))</f>
        <v>COOL</v>
      </c>
      <c r="N3">
        <f>IF(カスポル[[#This Row],[GraficaID3]]="",0,IF(カスポル[[#This Row],[Grafica属性3]]="DARK",VLOOKUP(カスポル[[#This Row],[GraficaID3]],リスト[],5),VLOOKUP(カスポル[[#This Row],[GraficaID3]],リスト[],4)))</f>
        <v>109</v>
      </c>
      <c r="O3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319</v>
      </c>
    </row>
    <row r="4" spans="1:15" x14ac:dyDescent="0.25">
      <c r="A4" s="1">
        <f>参加者リスト!$A4</f>
        <v>3</v>
      </c>
      <c r="B4" s="4" t="str">
        <f>IF(VLOOKUP(テーブル2[[#This Row],[参加者ID]],参加者リスト[],2)="","",VLOOKUP(テーブル2[[#This Row],[参加者ID]],参加者リスト[],2))</f>
        <v>TUZURA#4</v>
      </c>
      <c r="C4" s="1">
        <v>78</v>
      </c>
      <c r="D4" t="str">
        <f>IF(カスポル[[#This Row],[GraficaID1]]="","",VLOOKUP(カスポル[[#This Row],[GraficaID1]],リスト[],2))</f>
        <v>シプル</v>
      </c>
      <c r="E4" t="str">
        <f>IF(カスポル[[#This Row],[GraficaID1]]="","",VLOOKUP(カスポル[[#This Row],[GraficaID1]],リスト[],3))</f>
        <v>NATURAL</v>
      </c>
      <c r="F4">
        <f>IF(カスポル[[#This Row],[GraficaID1]]="",0,IF(カスポル[[#This Row],[Grafica属性1]]="DARK",VLOOKUP(カスポル[[#This Row],[GraficaID1]],リスト[],5),VLOOKUP(カスポル[[#This Row],[GraficaID1]],リスト[],4)))</f>
        <v>109</v>
      </c>
      <c r="G4">
        <v>202</v>
      </c>
      <c r="H4" t="str">
        <f>IF(カスポル[[#This Row],[GraficaID2]]="","",VLOOKUP(カスポル[[#This Row],[GraficaID2]],リスト[],2))</f>
        <v>羅刹天　雉姫</v>
      </c>
      <c r="I4" t="str">
        <f>IF(カスポル[[#This Row],[GraficaID2]]="","",VLOOKUP(カスポル[[#This Row],[GraficaID2]],リスト[],3))</f>
        <v>PASSION</v>
      </c>
      <c r="J4">
        <f>IF(カスポル[[#This Row],[GraficaID2]]="",0,IF(カスポル[[#This Row],[Grafica属性2]]="DARK",VLOOKUP(カスポル[[#This Row],[GraficaID2]],リスト[],5),VLOOKUP(カスポル[[#This Row],[GraficaID2]],リスト[],4)))</f>
        <v>113</v>
      </c>
      <c r="K4">
        <v>183</v>
      </c>
      <c r="L4" t="str">
        <f>IF(カスポル[[#This Row],[GraficaID3]]="","",VLOOKUP(カスポル[[#This Row],[GraficaID3]],リスト[],2))</f>
        <v>藤崎詩織(伝説の樹の下で)</v>
      </c>
      <c r="M4" t="str">
        <f>IF(カスポル[[#This Row],[GraficaID3]]="","",VLOOKUP(カスポル[[#This Row],[GraficaID3]],リスト[],3))</f>
        <v>PURE</v>
      </c>
      <c r="N4">
        <f>IF(カスポル[[#This Row],[GraficaID3]]="",0,IF(カスポル[[#This Row],[Grafica属性3]]="DARK",VLOOKUP(カスポル[[#This Row],[GraficaID3]],リスト[],5),VLOOKUP(カスポル[[#This Row],[GraficaID3]],リスト[],4)))</f>
        <v>110</v>
      </c>
      <c r="O4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332</v>
      </c>
    </row>
    <row r="5" spans="1:15" x14ac:dyDescent="0.25">
      <c r="A5" s="1">
        <f>参加者リスト!$A5</f>
        <v>4</v>
      </c>
      <c r="B5" s="4" t="str">
        <f>IF(VLOOKUP(テーブル2[[#This Row],[参加者ID]],参加者リスト[],2)="","",VLOOKUP(テーブル2[[#This Row],[参加者ID]],参加者リスト[],2))</f>
        <v>かしぱん</v>
      </c>
      <c r="C5" s="1"/>
      <c r="D5" t="str">
        <f>IF(カスポル[[#This Row],[GraficaID1]]="","",VLOOKUP(カスポル[[#This Row],[GraficaID1]],リスト[],2))</f>
        <v/>
      </c>
      <c r="E5" t="str">
        <f>IF(カスポル[[#This Row],[GraficaID1]]="","",VLOOKUP(カスポル[[#This Row],[GraficaID1]],リスト[],3))</f>
        <v/>
      </c>
      <c r="F5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5" t="str">
        <f>IF(カスポル[[#This Row],[GraficaID2]]="","",VLOOKUP(カスポル[[#This Row],[GraficaID2]],リスト[],2))</f>
        <v/>
      </c>
      <c r="I5" t="str">
        <f>IF(カスポル[[#This Row],[GraficaID2]]="","",VLOOKUP(カスポル[[#This Row],[GraficaID2]],リスト[],3))</f>
        <v/>
      </c>
      <c r="J5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5" t="str">
        <f>IF(カスポル[[#This Row],[GraficaID3]]="","",VLOOKUP(カスポル[[#This Row],[GraficaID3]],リスト[],2))</f>
        <v/>
      </c>
      <c r="M5" t="str">
        <f>IF(カスポル[[#This Row],[GraficaID3]]="","",VLOOKUP(カスポル[[#This Row],[GraficaID3]],リスト[],3))</f>
        <v/>
      </c>
      <c r="N5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5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6" spans="1:15" x14ac:dyDescent="0.25">
      <c r="A6" s="1">
        <f>参加者リスト!$A6</f>
        <v>5</v>
      </c>
      <c r="B6" s="4" t="str">
        <f>IF(VLOOKUP(テーブル2[[#This Row],[参加者ID]],参加者リスト[],2)="","",VLOOKUP(テーブル2[[#This Row],[参加者ID]],参加者リスト[],2))</f>
        <v>YUTTER</v>
      </c>
      <c r="C6" s="1"/>
      <c r="D6" t="str">
        <f>IF(カスポル[[#This Row],[GraficaID1]]="","",VLOOKUP(カスポル[[#This Row],[GraficaID1]],リスト[],2))</f>
        <v/>
      </c>
      <c r="E6" t="str">
        <f>IF(カスポル[[#This Row],[GraficaID1]]="","",VLOOKUP(カスポル[[#This Row],[GraficaID1]],リスト[],3))</f>
        <v/>
      </c>
      <c r="F6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6" t="str">
        <f>IF(カスポル[[#This Row],[GraficaID2]]="","",VLOOKUP(カスポル[[#This Row],[GraficaID2]],リスト[],2))</f>
        <v/>
      </c>
      <c r="I6" t="str">
        <f>IF(カスポル[[#This Row],[GraficaID2]]="","",VLOOKUP(カスポル[[#This Row],[GraficaID2]],リスト[],3))</f>
        <v/>
      </c>
      <c r="J6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6" t="str">
        <f>IF(カスポル[[#This Row],[GraficaID3]]="","",VLOOKUP(カスポル[[#This Row],[GraficaID3]],リスト[],2))</f>
        <v/>
      </c>
      <c r="M6" t="str">
        <f>IF(カスポル[[#This Row],[GraficaID3]]="","",VLOOKUP(カスポル[[#This Row],[GraficaID3]],リスト[],3))</f>
        <v/>
      </c>
      <c r="N6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6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7" spans="1:15" x14ac:dyDescent="0.25">
      <c r="A7" s="1">
        <f>参加者リスト!$A7</f>
        <v>6</v>
      </c>
      <c r="B7" s="4" t="str">
        <f>IF(VLOOKUP(テーブル2[[#This Row],[参加者ID]],参加者リスト[],2)="","",VLOOKUP(テーブル2[[#This Row],[参加者ID]],参加者リスト[],2))</f>
        <v>masamoi</v>
      </c>
      <c r="C7" s="1"/>
      <c r="D7" t="str">
        <f>IF(カスポル[[#This Row],[GraficaID1]]="","",VLOOKUP(カスポル[[#This Row],[GraficaID1]],リスト[],2))</f>
        <v/>
      </c>
      <c r="E7" t="str">
        <f>IF(カスポル[[#This Row],[GraficaID1]]="","",VLOOKUP(カスポル[[#This Row],[GraficaID1]],リスト[],3))</f>
        <v/>
      </c>
      <c r="F7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7" t="str">
        <f>IF(カスポル[[#This Row],[GraficaID2]]="","",VLOOKUP(カスポル[[#This Row],[GraficaID2]],リスト[],2))</f>
        <v/>
      </c>
      <c r="I7" t="str">
        <f>IF(カスポル[[#This Row],[GraficaID2]]="","",VLOOKUP(カスポル[[#This Row],[GraficaID2]],リスト[],3))</f>
        <v/>
      </c>
      <c r="J7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7" t="str">
        <f>IF(カスポル[[#This Row],[GraficaID3]]="","",VLOOKUP(カスポル[[#This Row],[GraficaID3]],リスト[],2))</f>
        <v/>
      </c>
      <c r="M7" t="str">
        <f>IF(カスポル[[#This Row],[GraficaID3]]="","",VLOOKUP(カスポル[[#This Row],[GraficaID3]],リスト[],3))</f>
        <v/>
      </c>
      <c r="N7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7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8" spans="1:15" x14ac:dyDescent="0.25">
      <c r="A8" s="1">
        <f>参加者リスト!$A8</f>
        <v>7</v>
      </c>
      <c r="B8" s="4" t="str">
        <f>IF(VLOOKUP(テーブル2[[#This Row],[参加者ID]],参加者リスト[],2)="","",VLOOKUP(テーブル2[[#This Row],[参加者ID]],参加者リスト[],2))</f>
        <v>T*CHA</v>
      </c>
      <c r="C8" s="1"/>
      <c r="D8" t="str">
        <f>IF(カスポル[[#This Row],[GraficaID1]]="","",VLOOKUP(カスポル[[#This Row],[GraficaID1]],リスト[],2))</f>
        <v/>
      </c>
      <c r="E8" t="str">
        <f>IF(カスポル[[#This Row],[GraficaID1]]="","",VLOOKUP(カスポル[[#This Row],[GraficaID1]],リスト[],3))</f>
        <v/>
      </c>
      <c r="F8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8" t="str">
        <f>IF(カスポル[[#This Row],[GraficaID2]]="","",VLOOKUP(カスポル[[#This Row],[GraficaID2]],リスト[],2))</f>
        <v/>
      </c>
      <c r="I8" t="str">
        <f>IF(カスポル[[#This Row],[GraficaID2]]="","",VLOOKUP(カスポル[[#This Row],[GraficaID2]],リスト[],3))</f>
        <v/>
      </c>
      <c r="J8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8" t="str">
        <f>IF(カスポル[[#This Row],[GraficaID3]]="","",VLOOKUP(カスポル[[#This Row],[GraficaID3]],リスト[],2))</f>
        <v/>
      </c>
      <c r="M8" t="str">
        <f>IF(カスポル[[#This Row],[GraficaID3]]="","",VLOOKUP(カスポル[[#This Row],[GraficaID3]],リスト[],3))</f>
        <v/>
      </c>
      <c r="N8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8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9" spans="1:15" x14ac:dyDescent="0.25">
      <c r="A9" s="1">
        <f>参加者リスト!$A9</f>
        <v>8</v>
      </c>
      <c r="B9" s="4" t="str">
        <f>IF(VLOOKUP(テーブル2[[#This Row],[参加者ID]],参加者リスト[],2)="","",VLOOKUP(テーブル2[[#This Row],[参加者ID]],参加者リスト[],2))</f>
        <v>EBA</v>
      </c>
      <c r="C9" s="1">
        <v>4</v>
      </c>
      <c r="D9" t="str">
        <f>IF(カスポル[[#This Row],[GraficaID1]]="","",VLOOKUP(カスポル[[#This Row],[GraficaID1]],リスト[],2))</f>
        <v>HiGE</v>
      </c>
      <c r="E9" t="str">
        <f>IF(カスポル[[#This Row],[GraficaID1]]="","",VLOOKUP(カスポル[[#This Row],[GraficaID1]],リスト[],3))</f>
        <v>COOL</v>
      </c>
      <c r="F9">
        <f>IF(カスポル[[#This Row],[GraficaID1]]="",0,IF(カスポル[[#This Row],[Grafica属性1]]="DARK",VLOOKUP(カスポル[[#This Row],[GraficaID1]],リスト[],5),VLOOKUP(カスポル[[#This Row],[GraficaID1]],リスト[],4)))</f>
        <v>111</v>
      </c>
      <c r="G9">
        <v>9</v>
      </c>
      <c r="H9" t="str">
        <f>IF(カスポル[[#This Row],[GraficaID2]]="","",VLOOKUP(カスポル[[#This Row],[GraficaID2]],リスト[],2))</f>
        <v>イチマール&amp;バケペッカ</v>
      </c>
      <c r="I9" t="str">
        <f>IF(カスポル[[#This Row],[GraficaID2]]="","",VLOOKUP(カスポル[[#This Row],[GraficaID2]],リスト[],3))</f>
        <v>COOL</v>
      </c>
      <c r="J9">
        <f>IF(カスポル[[#This Row],[GraficaID2]]="",0,IF(カスポル[[#This Row],[Grafica属性2]]="DARK",VLOOKUP(カスポル[[#This Row],[GraficaID2]],リスト[],5),VLOOKUP(カスポル[[#This Row],[GraficaID2]],リスト[],4)))</f>
        <v>105</v>
      </c>
      <c r="K9">
        <v>155</v>
      </c>
      <c r="L9" t="str">
        <f>IF(カスポル[[#This Row],[GraficaID3]]="","",VLOOKUP(カスポル[[#This Row],[GraficaID3]],リスト[],2))</f>
        <v>ウタロウ&amp;ウサラ</v>
      </c>
      <c r="M9" t="str">
        <f>IF(カスポル[[#This Row],[GraficaID3]]="","",VLOOKUP(カスポル[[#This Row],[GraficaID3]],リスト[],3))</f>
        <v>PURE</v>
      </c>
      <c r="N9">
        <f>IF(カスポル[[#This Row],[GraficaID3]]="",0,IF(カスポル[[#This Row],[Grafica属性3]]="DARK",VLOOKUP(カスポル[[#This Row],[GraficaID3]],リスト[],5),VLOOKUP(カスポル[[#This Row],[GraficaID3]],リスト[],4)))</f>
        <v>114</v>
      </c>
      <c r="O9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330</v>
      </c>
    </row>
    <row r="10" spans="1:15" x14ac:dyDescent="0.25">
      <c r="A10" s="1">
        <f>参加者リスト!$A10</f>
        <v>9</v>
      </c>
      <c r="B10" s="4" t="str">
        <f>IF(VLOOKUP(テーブル2[[#This Row],[参加者ID]],参加者リスト[],2)="","",VLOOKUP(テーブル2[[#This Row],[参加者ID]],参加者リスト[],2))</f>
        <v>かご</v>
      </c>
      <c r="C10" s="1"/>
      <c r="D10" t="str">
        <f>IF(カスポル[[#This Row],[GraficaID1]]="","",VLOOKUP(カスポル[[#This Row],[GraficaID1]],リスト[],2))</f>
        <v/>
      </c>
      <c r="E10" t="str">
        <f>IF(カスポル[[#This Row],[GraficaID1]]="","",VLOOKUP(カスポル[[#This Row],[GraficaID1]],リスト[],3))</f>
        <v/>
      </c>
      <c r="F10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10" t="str">
        <f>IF(カスポル[[#This Row],[GraficaID2]]="","",VLOOKUP(カスポル[[#This Row],[GraficaID2]],リスト[],2))</f>
        <v/>
      </c>
      <c r="I10" t="str">
        <f>IF(カスポル[[#This Row],[GraficaID2]]="","",VLOOKUP(カスポル[[#This Row],[GraficaID2]],リスト[],3))</f>
        <v/>
      </c>
      <c r="J10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10" t="str">
        <f>IF(カスポル[[#This Row],[GraficaID3]]="","",VLOOKUP(カスポル[[#This Row],[GraficaID3]],リスト[],2))</f>
        <v/>
      </c>
      <c r="M10" t="str">
        <f>IF(カスポル[[#This Row],[GraficaID3]]="","",VLOOKUP(カスポル[[#This Row],[GraficaID3]],リスト[],3))</f>
        <v/>
      </c>
      <c r="N10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10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11" spans="1:15" x14ac:dyDescent="0.25">
      <c r="A11" s="1">
        <f>参加者リスト!$A11</f>
        <v>10</v>
      </c>
      <c r="B11" s="4" t="str">
        <f>IF(VLOOKUP(テーブル2[[#This Row],[参加者ID]],参加者リスト[],2)="","",VLOOKUP(テーブル2[[#This Row],[参加者ID]],参加者リスト[],2))</f>
        <v>LD.BROKN</v>
      </c>
      <c r="C11" s="1"/>
      <c r="D11" t="str">
        <f>IF(カスポル[[#This Row],[GraficaID1]]="","",VLOOKUP(カスポル[[#This Row],[GraficaID1]],リスト[],2))</f>
        <v/>
      </c>
      <c r="E11" t="str">
        <f>IF(カスポル[[#This Row],[GraficaID1]]="","",VLOOKUP(カスポル[[#This Row],[GraficaID1]],リスト[],3))</f>
        <v/>
      </c>
      <c r="F11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11" t="str">
        <f>IF(カスポル[[#This Row],[GraficaID2]]="","",VLOOKUP(カスポル[[#This Row],[GraficaID2]],リスト[],2))</f>
        <v/>
      </c>
      <c r="I11" t="str">
        <f>IF(カスポル[[#This Row],[GraficaID2]]="","",VLOOKUP(カスポル[[#This Row],[GraficaID2]],リスト[],3))</f>
        <v/>
      </c>
      <c r="J11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11" t="str">
        <f>IF(カスポル[[#This Row],[GraficaID3]]="","",VLOOKUP(カスポル[[#This Row],[GraficaID3]],リスト[],2))</f>
        <v/>
      </c>
      <c r="M11" t="str">
        <f>IF(カスポル[[#This Row],[GraficaID3]]="","",VLOOKUP(カスポル[[#This Row],[GraficaID3]],リスト[],3))</f>
        <v/>
      </c>
      <c r="N11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11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12" spans="1:15" x14ac:dyDescent="0.25">
      <c r="A12" s="1">
        <f>参加者リスト!$A12</f>
        <v>11</v>
      </c>
      <c r="B12" s="4" t="str">
        <f>IF(VLOOKUP(テーブル2[[#This Row],[参加者ID]],参加者リスト[],2)="","",VLOOKUP(テーブル2[[#This Row],[参加者ID]],参加者リスト[],2))</f>
        <v>米田</v>
      </c>
      <c r="C12" s="1"/>
      <c r="D12" t="str">
        <f>IF(カスポル[[#This Row],[GraficaID1]]="","",VLOOKUP(カスポル[[#This Row],[GraficaID1]],リスト[],2))</f>
        <v/>
      </c>
      <c r="E12" t="str">
        <f>IF(カスポル[[#This Row],[GraficaID1]]="","",VLOOKUP(カスポル[[#This Row],[GraficaID1]],リスト[],3))</f>
        <v/>
      </c>
      <c r="F12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12" t="str">
        <f>IF(カスポル[[#This Row],[GraficaID2]]="","",VLOOKUP(カスポル[[#This Row],[GraficaID2]],リスト[],2))</f>
        <v/>
      </c>
      <c r="I12" t="str">
        <f>IF(カスポル[[#This Row],[GraficaID2]]="","",VLOOKUP(カスポル[[#This Row],[GraficaID2]],リスト[],3))</f>
        <v/>
      </c>
      <c r="J12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12" t="str">
        <f>IF(カスポル[[#This Row],[GraficaID3]]="","",VLOOKUP(カスポル[[#This Row],[GraficaID3]],リスト[],2))</f>
        <v/>
      </c>
      <c r="M12" t="str">
        <f>IF(カスポル[[#This Row],[GraficaID3]]="","",VLOOKUP(カスポル[[#This Row],[GraficaID3]],リスト[],3))</f>
        <v/>
      </c>
      <c r="N12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12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13" spans="1:15" x14ac:dyDescent="0.25">
      <c r="A13" s="1">
        <f>参加者リスト!$A13</f>
        <v>12</v>
      </c>
      <c r="B13" s="4" t="str">
        <f>IF(VLOOKUP(テーブル2[[#This Row],[参加者ID]],参加者リスト[],2)="","",VLOOKUP(テーブル2[[#This Row],[参加者ID]],参加者リスト[],2))</f>
        <v>KOMA27</v>
      </c>
      <c r="C13" s="1">
        <v>13</v>
      </c>
      <c r="D13" t="str">
        <f>IF(カスポル[[#This Row],[GraficaID1]]="","",VLOOKUP(カスポル[[#This Row],[GraficaID1]],リスト[],2))</f>
        <v>コネクトガール</v>
      </c>
      <c r="E13" t="str">
        <f>IF(カスポル[[#This Row],[GraficaID1]]="","",VLOOKUP(カスポル[[#This Row],[GraficaID1]],リスト[],3))</f>
        <v>COOL</v>
      </c>
      <c r="F13">
        <f>IF(カスポル[[#This Row],[GraficaID1]]="",0,IF(カスポル[[#This Row],[Grafica属性1]]="DARK",VLOOKUP(カスポル[[#This Row],[GraficaID1]],リスト[],5),VLOOKUP(カスポル[[#This Row],[GraficaID1]],リスト[],4)))</f>
        <v>129</v>
      </c>
      <c r="G13">
        <v>69</v>
      </c>
      <c r="H13" t="str">
        <f>IF(カスポル[[#This Row],[GraficaID2]]="","",VLOOKUP(カスポル[[#This Row],[GraficaID2]],リスト[],2))</f>
        <v>菫鈴</v>
      </c>
      <c r="I13" t="str">
        <f>IF(カスポル[[#This Row],[GraficaID2]]="","",VLOOKUP(カスポル[[#This Row],[GraficaID2]],リスト[],3))</f>
        <v>DARK</v>
      </c>
      <c r="J13">
        <f>IF(カスポル[[#This Row],[GraficaID2]]="",0,IF(カスポル[[#This Row],[Grafica属性2]]="DARK",VLOOKUP(カスポル[[#This Row],[GraficaID2]],リスト[],5),VLOOKUP(カスポル[[#This Row],[GraficaID2]],リスト[],4)))</f>
        <v>156</v>
      </c>
      <c r="K13">
        <v>39</v>
      </c>
      <c r="L13" t="str">
        <f>IF(カスポル[[#This Row],[GraficaID3]]="","",VLOOKUP(カスポル[[#This Row],[GraficaID3]],リスト[],2))</f>
        <v>VALLIS-NERIA</v>
      </c>
      <c r="M13" t="str">
        <f>IF(カスポル[[#This Row],[GraficaID3]]="","",VLOOKUP(カスポル[[#This Row],[GraficaID3]],リスト[],3))</f>
        <v>DARK</v>
      </c>
      <c r="N13">
        <f>IF(カスポル[[#This Row],[GraficaID3]]="",0,IF(カスポル[[#This Row],[Grafica属性3]]="DARK",VLOOKUP(カスポル[[#This Row],[GraficaID3]],リスト[],5),VLOOKUP(カスポル[[#This Row],[GraficaID3]],リスト[],4)))</f>
        <v>158</v>
      </c>
      <c r="O13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443</v>
      </c>
    </row>
    <row r="14" spans="1:15" x14ac:dyDescent="0.25">
      <c r="A14" s="1">
        <f>参加者リスト!$A14</f>
        <v>13</v>
      </c>
      <c r="B14" s="4" t="str">
        <f>IF(VLOOKUP(テーブル2[[#This Row],[参加者ID]],参加者リスト[],2)="","",VLOOKUP(テーブル2[[#This Row],[参加者ID]],参加者リスト[],2))</f>
        <v>J4QK.A</v>
      </c>
      <c r="C14" s="1">
        <v>9</v>
      </c>
      <c r="D14" t="str">
        <f>IF(カスポル[[#This Row],[GraficaID1]]="","",VLOOKUP(カスポル[[#This Row],[GraficaID1]],リスト[],2))</f>
        <v>イチマール&amp;バケペッカ</v>
      </c>
      <c r="E14" t="str">
        <f>IF(カスポル[[#This Row],[GraficaID1]]="","",VLOOKUP(カスポル[[#This Row],[GraficaID1]],リスト[],3))</f>
        <v>COOL</v>
      </c>
      <c r="F14">
        <f>IF(カスポル[[#This Row],[GraficaID1]]="",0,IF(カスポル[[#This Row],[Grafica属性1]]="DARK",VLOOKUP(カスポル[[#This Row],[GraficaID1]],リスト[],5),VLOOKUP(カスポル[[#This Row],[GraficaID1]],リスト[],4)))</f>
        <v>105</v>
      </c>
      <c r="G14">
        <v>170</v>
      </c>
      <c r="H14" t="str">
        <f>IF(カスポル[[#This Row],[GraficaID2]]="","",VLOOKUP(カスポル[[#This Row],[GraficaID2]],リスト[],2))</f>
        <v>メリー・ラ・テラス</v>
      </c>
      <c r="I14" t="str">
        <f>IF(カスポル[[#This Row],[GraficaID2]]="","",VLOOKUP(カスポル[[#This Row],[GraficaID2]],リスト[],3))</f>
        <v>PURE</v>
      </c>
      <c r="J14">
        <f>IF(カスポル[[#This Row],[GraficaID2]]="",0,IF(カスポル[[#This Row],[Grafica属性2]]="DARK",VLOOKUP(カスポル[[#This Row],[GraficaID2]],リスト[],5),VLOOKUP(カスポル[[#This Row],[GraficaID2]],リスト[],4)))</f>
        <v>114</v>
      </c>
      <c r="K14">
        <v>155</v>
      </c>
      <c r="L14" t="str">
        <f>IF(カスポル[[#This Row],[GraficaID3]]="","",VLOOKUP(カスポル[[#This Row],[GraficaID3]],リスト[],2))</f>
        <v>ウタロウ&amp;ウサラ</v>
      </c>
      <c r="M14" t="str">
        <f>IF(カスポル[[#This Row],[GraficaID3]]="","",VLOOKUP(カスポル[[#This Row],[GraficaID3]],リスト[],3))</f>
        <v>PURE</v>
      </c>
      <c r="N14">
        <f>IF(カスポル[[#This Row],[GraficaID3]]="",0,IF(カスポル[[#This Row],[Grafica属性3]]="DARK",VLOOKUP(カスポル[[#This Row],[GraficaID3]],リスト[],5),VLOOKUP(カスポル[[#This Row],[GraficaID3]],リスト[],4)))</f>
        <v>114</v>
      </c>
      <c r="O14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333</v>
      </c>
    </row>
    <row r="15" spans="1:15" x14ac:dyDescent="0.25">
      <c r="A15" s="1">
        <f>参加者リスト!$A15</f>
        <v>14</v>
      </c>
      <c r="B15" s="4" t="str">
        <f>IF(VLOOKUP(テーブル2[[#This Row],[参加者ID]],参加者リスト[],2)="","",VLOOKUP(テーブル2[[#This Row],[参加者ID]],参加者リスト[],2))</f>
        <v>ゆずたん</v>
      </c>
      <c r="C15" s="1"/>
      <c r="D15" t="str">
        <f>IF(カスポル[[#This Row],[GraficaID1]]="","",VLOOKUP(カスポル[[#This Row],[GraficaID1]],リスト[],2))</f>
        <v/>
      </c>
      <c r="E15" t="str">
        <f>IF(カスポル[[#This Row],[GraficaID1]]="","",VLOOKUP(カスポル[[#This Row],[GraficaID1]],リスト[],3))</f>
        <v/>
      </c>
      <c r="F15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15" t="str">
        <f>IF(カスポル[[#This Row],[GraficaID2]]="","",VLOOKUP(カスポル[[#This Row],[GraficaID2]],リスト[],2))</f>
        <v/>
      </c>
      <c r="I15" t="str">
        <f>IF(カスポル[[#This Row],[GraficaID2]]="","",VLOOKUP(カスポル[[#This Row],[GraficaID2]],リスト[],3))</f>
        <v/>
      </c>
      <c r="J15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15" t="str">
        <f>IF(カスポル[[#This Row],[GraficaID3]]="","",VLOOKUP(カスポル[[#This Row],[GraficaID3]],リスト[],2))</f>
        <v/>
      </c>
      <c r="M15" t="str">
        <f>IF(カスポル[[#This Row],[GraficaID3]]="","",VLOOKUP(カスポル[[#This Row],[GraficaID3]],リスト[],3))</f>
        <v/>
      </c>
      <c r="N15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15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16" spans="1:15" x14ac:dyDescent="0.25">
      <c r="A16" s="1">
        <f>参加者リスト!$A16</f>
        <v>15</v>
      </c>
      <c r="B16" s="4" t="str">
        <f>IF(VLOOKUP(テーブル2[[#This Row],[参加者ID]],参加者リスト[],2)="","",VLOOKUP(テーブル2[[#This Row],[参加者ID]],参加者リスト[],2))</f>
        <v>BAITO</v>
      </c>
      <c r="C16" s="1"/>
      <c r="D16" t="str">
        <f>IF(カスポル[[#This Row],[GraficaID1]]="","",VLOOKUP(カスポル[[#This Row],[GraficaID1]],リスト[],2))</f>
        <v/>
      </c>
      <c r="E16" t="str">
        <f>IF(カスポル[[#This Row],[GraficaID1]]="","",VLOOKUP(カスポル[[#This Row],[GraficaID1]],リスト[],3))</f>
        <v/>
      </c>
      <c r="F16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16" t="str">
        <f>IF(カスポル[[#This Row],[GraficaID2]]="","",VLOOKUP(カスポル[[#This Row],[GraficaID2]],リスト[],2))</f>
        <v/>
      </c>
      <c r="I16" t="str">
        <f>IF(カスポル[[#This Row],[GraficaID2]]="","",VLOOKUP(カスポル[[#This Row],[GraficaID2]],リスト[],3))</f>
        <v/>
      </c>
      <c r="J16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16" t="str">
        <f>IF(カスポル[[#This Row],[GraficaID3]]="","",VLOOKUP(カスポル[[#This Row],[GraficaID3]],リスト[],2))</f>
        <v/>
      </c>
      <c r="M16" t="str">
        <f>IF(カスポル[[#This Row],[GraficaID3]]="","",VLOOKUP(カスポル[[#This Row],[GraficaID3]],リスト[],3))</f>
        <v/>
      </c>
      <c r="N16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16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17" spans="1:15" x14ac:dyDescent="0.25">
      <c r="A17" s="1">
        <f>参加者リスト!$A17</f>
        <v>16</v>
      </c>
      <c r="B17" s="4" t="str">
        <f>IF(VLOOKUP(テーブル2[[#This Row],[参加者ID]],参加者リスト[],2)="","",VLOOKUP(テーブル2[[#This Row],[参加者ID]],参加者リスト[],2))</f>
        <v>さんらいく</v>
      </c>
      <c r="C17" s="1"/>
      <c r="D17" t="str">
        <f>IF(カスポル[[#This Row],[GraficaID1]]="","",VLOOKUP(カスポル[[#This Row],[GraficaID1]],リスト[],2))</f>
        <v/>
      </c>
      <c r="E17" t="str">
        <f>IF(カスポル[[#This Row],[GraficaID1]]="","",VLOOKUP(カスポル[[#This Row],[GraficaID1]],リスト[],3))</f>
        <v/>
      </c>
      <c r="F17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17" t="str">
        <f>IF(カスポル[[#This Row],[GraficaID2]]="","",VLOOKUP(カスポル[[#This Row],[GraficaID2]],リスト[],2))</f>
        <v/>
      </c>
      <c r="I17" t="str">
        <f>IF(カスポル[[#This Row],[GraficaID2]]="","",VLOOKUP(カスポル[[#This Row],[GraficaID2]],リスト[],3))</f>
        <v/>
      </c>
      <c r="J17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17" t="str">
        <f>IF(カスポル[[#This Row],[GraficaID3]]="","",VLOOKUP(カスポル[[#This Row],[GraficaID3]],リスト[],2))</f>
        <v/>
      </c>
      <c r="M17" t="str">
        <f>IF(カスポル[[#This Row],[GraficaID3]]="","",VLOOKUP(カスポル[[#This Row],[GraficaID3]],リスト[],3))</f>
        <v/>
      </c>
      <c r="N17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17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18" spans="1:15" x14ac:dyDescent="0.25">
      <c r="A18" s="1">
        <f>参加者リスト!$A18</f>
        <v>17</v>
      </c>
      <c r="B18" s="4" t="str">
        <f>IF(VLOOKUP(テーブル2[[#This Row],[参加者ID]],参加者リスト[],2)="","",VLOOKUP(テーブル2[[#This Row],[参加者ID]],参加者リスト[],2))</f>
        <v>てあら</v>
      </c>
      <c r="C18" s="1"/>
      <c r="D18" t="str">
        <f>IF(カスポル[[#This Row],[GraficaID1]]="","",VLOOKUP(カスポル[[#This Row],[GraficaID1]],リスト[],2))</f>
        <v/>
      </c>
      <c r="E18" t="str">
        <f>IF(カスポル[[#This Row],[GraficaID1]]="","",VLOOKUP(カスポル[[#This Row],[GraficaID1]],リスト[],3))</f>
        <v/>
      </c>
      <c r="F18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18" t="str">
        <f>IF(カスポル[[#This Row],[GraficaID2]]="","",VLOOKUP(カスポル[[#This Row],[GraficaID2]],リスト[],2))</f>
        <v/>
      </c>
      <c r="I18" t="str">
        <f>IF(カスポル[[#This Row],[GraficaID2]]="","",VLOOKUP(カスポル[[#This Row],[GraficaID2]],リスト[],3))</f>
        <v/>
      </c>
      <c r="J18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18" t="str">
        <f>IF(カスポル[[#This Row],[GraficaID3]]="","",VLOOKUP(カスポル[[#This Row],[GraficaID3]],リスト[],2))</f>
        <v/>
      </c>
      <c r="M18" t="str">
        <f>IF(カスポル[[#This Row],[GraficaID3]]="","",VLOOKUP(カスポル[[#This Row],[GraficaID3]],リスト[],3))</f>
        <v/>
      </c>
      <c r="N18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18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19" spans="1:15" x14ac:dyDescent="0.25">
      <c r="A19" s="1">
        <f>参加者リスト!$A19</f>
        <v>18</v>
      </c>
      <c r="B19" s="4" t="str">
        <f>IF(VLOOKUP(テーブル2[[#This Row],[参加者ID]],参加者リスト[],2)="","",VLOOKUP(テーブル2[[#This Row],[参加者ID]],参加者リスト[],2))</f>
        <v>のあたま</v>
      </c>
      <c r="C19" s="1">
        <v>78</v>
      </c>
      <c r="D19" t="str">
        <f>IF(カスポル[[#This Row],[GraficaID1]]="","",VLOOKUP(カスポル[[#This Row],[GraficaID1]],リスト[],2))</f>
        <v>シプル</v>
      </c>
      <c r="E19" t="str">
        <f>IF(カスポル[[#This Row],[GraficaID1]]="","",VLOOKUP(カスポル[[#This Row],[GraficaID1]],リスト[],3))</f>
        <v>NATURAL</v>
      </c>
      <c r="F19">
        <f>IF(カスポル[[#This Row],[GraficaID1]]="",0,IF(カスポル[[#This Row],[Grafica属性1]]="DARK",VLOOKUP(カスポル[[#This Row],[GraficaID1]],リスト[],5),VLOOKUP(カスポル[[#This Row],[GraficaID1]],リスト[],4)))</f>
        <v>109</v>
      </c>
      <c r="G19">
        <v>115</v>
      </c>
      <c r="H19" t="str">
        <f>IF(カスポル[[#This Row],[GraficaID2]]="","",VLOOKUP(カスポル[[#This Row],[GraficaID2]],リスト[],2))</f>
        <v>クラウンベリー＝ゴールローズ</v>
      </c>
      <c r="I19" t="str">
        <f>IF(カスポル[[#This Row],[GraficaID2]]="","",VLOOKUP(カスポル[[#This Row],[GraficaID2]],リスト[],3))</f>
        <v>PASSION</v>
      </c>
      <c r="J19">
        <f>IF(カスポル[[#This Row],[GraficaID2]]="",0,IF(カスポル[[#This Row],[Grafica属性2]]="DARK",VLOOKUP(カスポル[[#This Row],[GraficaID2]],リスト[],5),VLOOKUP(カスポル[[#This Row],[GraficaID2]],リスト[],4)))</f>
        <v>112</v>
      </c>
      <c r="K19">
        <v>170</v>
      </c>
      <c r="L19" t="str">
        <f>IF(カスポル[[#This Row],[GraficaID3]]="","",VLOOKUP(カスポル[[#This Row],[GraficaID3]],リスト[],2))</f>
        <v>メリー・ラ・テラス</v>
      </c>
      <c r="M19" t="str">
        <f>IF(カスポル[[#This Row],[GraficaID3]]="","",VLOOKUP(カスポル[[#This Row],[GraficaID3]],リスト[],3))</f>
        <v>PURE</v>
      </c>
      <c r="N19">
        <f>IF(カスポル[[#This Row],[GraficaID3]]="",0,IF(カスポル[[#This Row],[Grafica属性3]]="DARK",VLOOKUP(カスポル[[#This Row],[GraficaID3]],リスト[],5),VLOOKUP(カスポル[[#This Row],[GraficaID3]],リスト[],4)))</f>
        <v>114</v>
      </c>
      <c r="O19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335</v>
      </c>
    </row>
    <row r="20" spans="1:15" x14ac:dyDescent="0.25">
      <c r="A20" s="1">
        <f>参加者リスト!$A20</f>
        <v>19</v>
      </c>
      <c r="B20" s="4" t="str">
        <f>IF(VLOOKUP(テーブル2[[#This Row],[参加者ID]],参加者リスト[],2)="","",VLOOKUP(テーブル2[[#This Row],[参加者ID]],参加者リスト[],2))</f>
        <v>AK*2Y</v>
      </c>
      <c r="C20" s="1"/>
      <c r="D20" t="str">
        <f>IF(カスポル[[#This Row],[GraficaID1]]="","",VLOOKUP(カスポル[[#This Row],[GraficaID1]],リスト[],2))</f>
        <v/>
      </c>
      <c r="E20" t="str">
        <f>IF(カスポル[[#This Row],[GraficaID1]]="","",VLOOKUP(カスポル[[#This Row],[GraficaID1]],リスト[],3))</f>
        <v/>
      </c>
      <c r="F20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0" t="str">
        <f>IF(カスポル[[#This Row],[GraficaID2]]="","",VLOOKUP(カスポル[[#This Row],[GraficaID2]],リスト[],2))</f>
        <v/>
      </c>
      <c r="I20" t="str">
        <f>IF(カスポル[[#This Row],[GraficaID2]]="","",VLOOKUP(カスポル[[#This Row],[GraficaID2]],リスト[],3))</f>
        <v/>
      </c>
      <c r="J20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0" t="str">
        <f>IF(カスポル[[#This Row],[GraficaID3]]="","",VLOOKUP(カスポル[[#This Row],[GraficaID3]],リスト[],2))</f>
        <v/>
      </c>
      <c r="M20" t="str">
        <f>IF(カスポル[[#This Row],[GraficaID3]]="","",VLOOKUP(カスポル[[#This Row],[GraficaID3]],リスト[],3))</f>
        <v/>
      </c>
      <c r="N20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0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21" spans="1:15" x14ac:dyDescent="0.25">
      <c r="A21" s="1">
        <f>参加者リスト!$A21</f>
        <v>20</v>
      </c>
      <c r="B21" s="4" t="str">
        <f>IF(VLOOKUP(テーブル2[[#This Row],[参加者ID]],参加者リスト[],2)="","",VLOOKUP(テーブル2[[#This Row],[参加者ID]],参加者リスト[],2))</f>
        <v>PESCE</v>
      </c>
      <c r="C21" s="1"/>
      <c r="D21" t="str">
        <f>IF(カスポル[[#This Row],[GraficaID1]]="","",VLOOKUP(カスポル[[#This Row],[GraficaID1]],リスト[],2))</f>
        <v/>
      </c>
      <c r="E21" t="str">
        <f>IF(カスポル[[#This Row],[GraficaID1]]="","",VLOOKUP(カスポル[[#This Row],[GraficaID1]],リスト[],3))</f>
        <v/>
      </c>
      <c r="F21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1" t="str">
        <f>IF(カスポル[[#This Row],[GraficaID2]]="","",VLOOKUP(カスポル[[#This Row],[GraficaID2]],リスト[],2))</f>
        <v/>
      </c>
      <c r="I21" t="str">
        <f>IF(カスポル[[#This Row],[GraficaID2]]="","",VLOOKUP(カスポル[[#This Row],[GraficaID2]],リスト[],3))</f>
        <v/>
      </c>
      <c r="J21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1" t="str">
        <f>IF(カスポル[[#This Row],[GraficaID3]]="","",VLOOKUP(カスポル[[#This Row],[GraficaID3]],リスト[],2))</f>
        <v/>
      </c>
      <c r="M21" t="str">
        <f>IF(カスポル[[#This Row],[GraficaID3]]="","",VLOOKUP(カスポル[[#This Row],[GraficaID3]],リスト[],3))</f>
        <v/>
      </c>
      <c r="N21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1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22" spans="1:15" x14ac:dyDescent="0.25">
      <c r="A22" s="1">
        <f>参加者リスト!$A22</f>
        <v>21</v>
      </c>
      <c r="B22" s="4" t="str">
        <f>IF(VLOOKUP(テーブル2[[#This Row],[参加者ID]],参加者リスト[],2)="","",VLOOKUP(テーブル2[[#This Row],[参加者ID]],参加者リスト[],2))</f>
        <v>FLYSKY</v>
      </c>
      <c r="C22" s="1"/>
      <c r="D22" t="str">
        <f>IF(カスポル[[#This Row],[GraficaID1]]="","",VLOOKUP(カスポル[[#This Row],[GraficaID1]],リスト[],2))</f>
        <v/>
      </c>
      <c r="E22" t="str">
        <f>IF(カスポル[[#This Row],[GraficaID1]]="","",VLOOKUP(カスポル[[#This Row],[GraficaID1]],リスト[],3))</f>
        <v/>
      </c>
      <c r="F22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2" t="str">
        <f>IF(カスポル[[#This Row],[GraficaID2]]="","",VLOOKUP(カスポル[[#This Row],[GraficaID2]],リスト[],2))</f>
        <v/>
      </c>
      <c r="I22" t="str">
        <f>IF(カスポル[[#This Row],[GraficaID2]]="","",VLOOKUP(カスポル[[#This Row],[GraficaID2]],リスト[],3))</f>
        <v/>
      </c>
      <c r="J22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2" t="str">
        <f>IF(カスポル[[#This Row],[GraficaID3]]="","",VLOOKUP(カスポル[[#This Row],[GraficaID3]],リスト[],2))</f>
        <v/>
      </c>
      <c r="M22" t="str">
        <f>IF(カスポル[[#This Row],[GraficaID3]]="","",VLOOKUP(カスポル[[#This Row],[GraficaID3]],リスト[],3))</f>
        <v/>
      </c>
      <c r="N22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2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23" spans="1:15" x14ac:dyDescent="0.25">
      <c r="A23" s="1">
        <f>参加者リスト!$A23</f>
        <v>22</v>
      </c>
      <c r="B23" s="4" t="str">
        <f>IF(VLOOKUP(テーブル2[[#This Row],[参加者ID]],参加者リスト[],2)="","",VLOOKUP(テーブル2[[#This Row],[参加者ID]],参加者リスト[],2))</f>
        <v>NOTE</v>
      </c>
      <c r="C23" s="1"/>
      <c r="D23" t="str">
        <f>IF(カスポル[[#This Row],[GraficaID1]]="","",VLOOKUP(カスポル[[#This Row],[GraficaID1]],リスト[],2))</f>
        <v/>
      </c>
      <c r="E23" t="str">
        <f>IF(カスポル[[#This Row],[GraficaID1]]="","",VLOOKUP(カスポル[[#This Row],[GraficaID1]],リスト[],3))</f>
        <v/>
      </c>
      <c r="F23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3" t="str">
        <f>IF(カスポル[[#This Row],[GraficaID2]]="","",VLOOKUP(カスポル[[#This Row],[GraficaID2]],リスト[],2))</f>
        <v/>
      </c>
      <c r="I23" t="str">
        <f>IF(カスポル[[#This Row],[GraficaID2]]="","",VLOOKUP(カスポル[[#This Row],[GraficaID2]],リスト[],3))</f>
        <v/>
      </c>
      <c r="J23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3" t="str">
        <f>IF(カスポル[[#This Row],[GraficaID3]]="","",VLOOKUP(カスポル[[#This Row],[GraficaID3]],リスト[],2))</f>
        <v/>
      </c>
      <c r="M23" t="str">
        <f>IF(カスポル[[#This Row],[GraficaID3]]="","",VLOOKUP(カスポル[[#This Row],[GraficaID3]],リスト[],3))</f>
        <v/>
      </c>
      <c r="N23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3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24" spans="1:15" x14ac:dyDescent="0.25">
      <c r="A24" s="1">
        <f>参加者リスト!$A24</f>
        <v>23</v>
      </c>
      <c r="B24" s="4" t="str">
        <f>IF(VLOOKUP(テーブル2[[#This Row],[参加者ID]],参加者リスト[],2)="","",VLOOKUP(テーブル2[[#This Row],[参加者ID]],参加者リスト[],2))</f>
        <v>KANAK</v>
      </c>
      <c r="C24" s="1">
        <v>161</v>
      </c>
      <c r="D24" t="str">
        <f>IF(カスポル[[#This Row],[GraficaID1]]="","",VLOOKUP(カスポル[[#This Row],[GraficaID1]],リスト[],2))</f>
        <v>テオとみみずくのヴィント</v>
      </c>
      <c r="E24" t="str">
        <f>IF(カスポル[[#This Row],[GraficaID1]]="","",VLOOKUP(カスポル[[#This Row],[GraficaID1]],リスト[],3))</f>
        <v>PURE</v>
      </c>
      <c r="F24">
        <f>IF(カスポル[[#This Row],[GraficaID1]]="",0,IF(カスポル[[#This Row],[Grafica属性1]]="DARK",VLOOKUP(カスポル[[#This Row],[GraficaID1]],リスト[],5),VLOOKUP(カスポル[[#This Row],[GraficaID1]],リスト[],4)))</f>
        <v>103</v>
      </c>
      <c r="G24">
        <v>26</v>
      </c>
      <c r="H24" t="str">
        <f>IF(カスポル[[#This Row],[GraficaID2]]="","",VLOOKUP(カスポル[[#This Row],[GraficaID2]],リスト[],2))</f>
        <v>レイ</v>
      </c>
      <c r="I24" t="str">
        <f>IF(カスポル[[#This Row],[GraficaID2]]="","",VLOOKUP(カスポル[[#This Row],[GraficaID2]],リスト[],3))</f>
        <v>COOL</v>
      </c>
      <c r="J24">
        <f>IF(カスポル[[#This Row],[GraficaID2]]="",0,IF(カスポル[[#This Row],[Grafica属性2]]="DARK",VLOOKUP(カスポル[[#This Row],[GraficaID2]],リスト[],5),VLOOKUP(カスポル[[#This Row],[GraficaID2]],リスト[],4)))</f>
        <v>104</v>
      </c>
      <c r="K24">
        <v>38</v>
      </c>
      <c r="L24" t="str">
        <f>IF(カスポル[[#This Row],[GraficaID3]]="","",VLOOKUP(カスポル[[#This Row],[GraficaID3]],リスト[],2))</f>
        <v>N-02</v>
      </c>
      <c r="M24" t="str">
        <f>IF(カスポル[[#This Row],[GraficaID3]]="","",VLOOKUP(カスポル[[#This Row],[GraficaID3]],リスト[],3))</f>
        <v>DARK</v>
      </c>
      <c r="N24">
        <f>IF(カスポル[[#This Row],[GraficaID3]]="",0,IF(カスポル[[#This Row],[Grafica属性3]]="DARK",VLOOKUP(カスポル[[#This Row],[GraficaID3]],リスト[],5),VLOOKUP(カスポル[[#This Row],[GraficaID3]],リスト[],4)))</f>
        <v>146</v>
      </c>
      <c r="O24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353</v>
      </c>
    </row>
    <row r="25" spans="1:15" x14ac:dyDescent="0.25">
      <c r="A25" s="1">
        <f>参加者リスト!$A25</f>
        <v>24</v>
      </c>
      <c r="B25" s="4" t="str">
        <f>IF(VLOOKUP(テーブル2[[#This Row],[参加者ID]],参加者リスト[],2)="","",VLOOKUP(テーブル2[[#This Row],[参加者ID]],参加者リスト[],2))</f>
        <v>ぼ〜ん</v>
      </c>
      <c r="C25" s="1"/>
      <c r="D25" t="str">
        <f>IF(カスポル[[#This Row],[GraficaID1]]="","",VLOOKUP(カスポル[[#This Row],[GraficaID1]],リスト[],2))</f>
        <v/>
      </c>
      <c r="E25" t="str">
        <f>IF(カスポル[[#This Row],[GraficaID1]]="","",VLOOKUP(カスポル[[#This Row],[GraficaID1]],リスト[],3))</f>
        <v/>
      </c>
      <c r="F25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5" t="str">
        <f>IF(カスポル[[#This Row],[GraficaID2]]="","",VLOOKUP(カスポル[[#This Row],[GraficaID2]],リスト[],2))</f>
        <v/>
      </c>
      <c r="I25" t="str">
        <f>IF(カスポル[[#This Row],[GraficaID2]]="","",VLOOKUP(カスポル[[#This Row],[GraficaID2]],リスト[],3))</f>
        <v/>
      </c>
      <c r="J25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5" t="str">
        <f>IF(カスポル[[#This Row],[GraficaID3]]="","",VLOOKUP(カスポル[[#This Row],[GraficaID3]],リスト[],2))</f>
        <v/>
      </c>
      <c r="M25" t="str">
        <f>IF(カスポル[[#This Row],[GraficaID3]]="","",VLOOKUP(カスポル[[#This Row],[GraficaID3]],リスト[],3))</f>
        <v/>
      </c>
      <c r="N25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5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26" spans="1:15" x14ac:dyDescent="0.25">
      <c r="A26" s="1">
        <f>参加者リスト!$A26</f>
        <v>25</v>
      </c>
      <c r="B26" s="4" t="str">
        <f>IF(VLOOKUP(テーブル2[[#This Row],[参加者ID]],参加者リスト[],2)="","",VLOOKUP(テーブル2[[#This Row],[参加者ID]],参加者リスト[],2))</f>
        <v>すとろう</v>
      </c>
      <c r="C26" s="1"/>
      <c r="D26" t="str">
        <f>IF(カスポル[[#This Row],[GraficaID1]]="","",VLOOKUP(カスポル[[#This Row],[GraficaID1]],リスト[],2))</f>
        <v/>
      </c>
      <c r="E26" t="str">
        <f>IF(カスポル[[#This Row],[GraficaID1]]="","",VLOOKUP(カスポル[[#This Row],[GraficaID1]],リスト[],3))</f>
        <v/>
      </c>
      <c r="F26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6" t="str">
        <f>IF(カスポル[[#This Row],[GraficaID2]]="","",VLOOKUP(カスポル[[#This Row],[GraficaID2]],リスト[],2))</f>
        <v/>
      </c>
      <c r="I26" t="str">
        <f>IF(カスポル[[#This Row],[GraficaID2]]="","",VLOOKUP(カスポル[[#This Row],[GraficaID2]],リスト[],3))</f>
        <v/>
      </c>
      <c r="J26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6" t="str">
        <f>IF(カスポル[[#This Row],[GraficaID3]]="","",VLOOKUP(カスポル[[#This Row],[GraficaID3]],リスト[],2))</f>
        <v/>
      </c>
      <c r="M26" t="str">
        <f>IF(カスポル[[#This Row],[GraficaID3]]="","",VLOOKUP(カスポル[[#This Row],[GraficaID3]],リスト[],3))</f>
        <v/>
      </c>
      <c r="N26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6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27" spans="1:15" x14ac:dyDescent="0.25">
      <c r="A27" s="1">
        <f>参加者リスト!$A27</f>
        <v>26</v>
      </c>
      <c r="B27" s="4" t="str">
        <f>IF(VLOOKUP(テーブル2[[#This Row],[参加者ID]],参加者リスト[],2)="","",VLOOKUP(テーブル2[[#This Row],[参加者ID]],参加者リスト[],2))</f>
        <v>テティス</v>
      </c>
      <c r="C27" s="1"/>
      <c r="D27" t="str">
        <f>IF(カスポル[[#This Row],[GraficaID1]]="","",VLOOKUP(カスポル[[#This Row],[GraficaID1]],リスト[],2))</f>
        <v/>
      </c>
      <c r="E27" t="str">
        <f>IF(カスポル[[#This Row],[GraficaID1]]="","",VLOOKUP(カスポル[[#This Row],[GraficaID1]],リスト[],3))</f>
        <v/>
      </c>
      <c r="F27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7" t="str">
        <f>IF(カスポル[[#This Row],[GraficaID2]]="","",VLOOKUP(カスポル[[#This Row],[GraficaID2]],リスト[],2))</f>
        <v/>
      </c>
      <c r="I27" t="str">
        <f>IF(カスポル[[#This Row],[GraficaID2]]="","",VLOOKUP(カスポル[[#This Row],[GraficaID2]],リスト[],3))</f>
        <v/>
      </c>
      <c r="J27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7" t="str">
        <f>IF(カスポル[[#This Row],[GraficaID3]]="","",VLOOKUP(カスポル[[#This Row],[GraficaID3]],リスト[],2))</f>
        <v/>
      </c>
      <c r="M27" t="str">
        <f>IF(カスポル[[#This Row],[GraficaID3]]="","",VLOOKUP(カスポル[[#This Row],[GraficaID3]],リスト[],3))</f>
        <v/>
      </c>
      <c r="N27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7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28" spans="1:15" x14ac:dyDescent="0.25">
      <c r="A28" s="1">
        <f>参加者リスト!$A28</f>
        <v>27</v>
      </c>
      <c r="B28" s="4" t="str">
        <f>IF(VLOOKUP(テーブル2[[#This Row],[参加者ID]],参加者リスト[],2)="","",VLOOKUP(テーブル2[[#This Row],[参加者ID]],参加者リスト[],2))</f>
        <v>朝咲</v>
      </c>
      <c r="C28" s="1"/>
      <c r="D28" t="str">
        <f>IF(カスポル[[#This Row],[GraficaID1]]="","",VLOOKUP(カスポル[[#This Row],[GraficaID1]],リスト[],2))</f>
        <v/>
      </c>
      <c r="E28" t="str">
        <f>IF(カスポル[[#This Row],[GraficaID1]]="","",VLOOKUP(カスポル[[#This Row],[GraficaID1]],リスト[],3))</f>
        <v/>
      </c>
      <c r="F28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8" t="str">
        <f>IF(カスポル[[#This Row],[GraficaID2]]="","",VLOOKUP(カスポル[[#This Row],[GraficaID2]],リスト[],2))</f>
        <v/>
      </c>
      <c r="I28" t="str">
        <f>IF(カスポル[[#This Row],[GraficaID2]]="","",VLOOKUP(カスポル[[#This Row],[GraficaID2]],リスト[],3))</f>
        <v/>
      </c>
      <c r="J28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8" t="str">
        <f>IF(カスポル[[#This Row],[GraficaID3]]="","",VLOOKUP(カスポル[[#This Row],[GraficaID3]],リスト[],2))</f>
        <v/>
      </c>
      <c r="M28" t="str">
        <f>IF(カスポル[[#This Row],[GraficaID3]]="","",VLOOKUP(カスポル[[#This Row],[GraficaID3]],リスト[],3))</f>
        <v/>
      </c>
      <c r="N28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8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29" spans="1:15" x14ac:dyDescent="0.25">
      <c r="A29" s="1">
        <f>参加者リスト!$A29</f>
        <v>28</v>
      </c>
      <c r="B29" s="4" t="str">
        <f>IF(VLOOKUP(テーブル2[[#This Row],[参加者ID]],参加者リスト[],2)="","",VLOOKUP(テーブル2[[#This Row],[参加者ID]],参加者リスト[],2))</f>
        <v>菓子</v>
      </c>
      <c r="C29" s="1"/>
      <c r="D29" t="str">
        <f>IF(カスポル[[#This Row],[GraficaID1]]="","",VLOOKUP(カスポル[[#This Row],[GraficaID1]],リスト[],2))</f>
        <v/>
      </c>
      <c r="E29" t="str">
        <f>IF(カスポル[[#This Row],[GraficaID1]]="","",VLOOKUP(カスポル[[#This Row],[GraficaID1]],リスト[],3))</f>
        <v/>
      </c>
      <c r="F29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29" t="str">
        <f>IF(カスポル[[#This Row],[GraficaID2]]="","",VLOOKUP(カスポル[[#This Row],[GraficaID2]],リスト[],2))</f>
        <v/>
      </c>
      <c r="I29" t="str">
        <f>IF(カスポル[[#This Row],[GraficaID2]]="","",VLOOKUP(カスポル[[#This Row],[GraficaID2]],リスト[],3))</f>
        <v/>
      </c>
      <c r="J29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29" t="str">
        <f>IF(カスポル[[#This Row],[GraficaID3]]="","",VLOOKUP(カスポル[[#This Row],[GraficaID3]],リスト[],2))</f>
        <v/>
      </c>
      <c r="M29" t="str">
        <f>IF(カスポル[[#This Row],[GraficaID3]]="","",VLOOKUP(カスポル[[#This Row],[GraficaID3]],リスト[],3))</f>
        <v/>
      </c>
      <c r="N29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29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30" spans="1:15" x14ac:dyDescent="0.3">
      <c r="A30" s="1">
        <f>参加者リスト!$A30</f>
        <v>29</v>
      </c>
      <c r="B30" s="4" t="str">
        <f>IF(VLOOKUP(テーブル2[[#This Row],[参加者ID]],参加者リスト[],2)="","",VLOOKUP(テーブル2[[#This Row],[参加者ID]],参加者リスト[],2))</f>
        <v>しゃー</v>
      </c>
      <c r="C30" s="1"/>
      <c r="D30" t="str">
        <f>IF(カスポル[[#This Row],[GraficaID1]]="","",VLOOKUP(カスポル[[#This Row],[GraficaID1]],リスト[],2))</f>
        <v/>
      </c>
      <c r="E30" t="str">
        <f>IF(カスポル[[#This Row],[GraficaID1]]="","",VLOOKUP(カスポル[[#This Row],[GraficaID1]],リスト[],3))</f>
        <v/>
      </c>
      <c r="F30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30" t="str">
        <f>IF(カスポル[[#This Row],[GraficaID2]]="","",VLOOKUP(カスポル[[#This Row],[GraficaID2]],リスト[],2))</f>
        <v/>
      </c>
      <c r="I30" t="str">
        <f>IF(カスポル[[#This Row],[GraficaID2]]="","",VLOOKUP(カスポル[[#This Row],[GraficaID2]],リスト[],3))</f>
        <v/>
      </c>
      <c r="J30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30" t="str">
        <f>IF(カスポル[[#This Row],[GraficaID3]]="","",VLOOKUP(カスポル[[#This Row],[GraficaID3]],リスト[],2))</f>
        <v/>
      </c>
      <c r="M30" t="str">
        <f>IF(カスポル[[#This Row],[GraficaID3]]="","",VLOOKUP(カスポル[[#This Row],[GraficaID3]],リスト[],3))</f>
        <v/>
      </c>
      <c r="N30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30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31" spans="1:15" x14ac:dyDescent="0.3">
      <c r="A31" s="1">
        <f>参加者リスト!$A31</f>
        <v>30</v>
      </c>
      <c r="B31" s="4" t="str">
        <f>IF(VLOOKUP(テーブル2[[#This Row],[参加者ID]],参加者リスト[],2)="","",VLOOKUP(テーブル2[[#This Row],[参加者ID]],参加者リスト[],2))</f>
        <v>へめれ</v>
      </c>
      <c r="C31" s="1"/>
      <c r="D31" t="str">
        <f>IF(カスポル[[#This Row],[GraficaID1]]="","",VLOOKUP(カスポル[[#This Row],[GraficaID1]],リスト[],2))</f>
        <v/>
      </c>
      <c r="E31" t="str">
        <f>IF(カスポル[[#This Row],[GraficaID1]]="","",VLOOKUP(カスポル[[#This Row],[GraficaID1]],リスト[],3))</f>
        <v/>
      </c>
      <c r="F31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31" t="str">
        <f>IF(カスポル[[#This Row],[GraficaID2]]="","",VLOOKUP(カスポル[[#This Row],[GraficaID2]],リスト[],2))</f>
        <v/>
      </c>
      <c r="I31" t="str">
        <f>IF(カスポル[[#This Row],[GraficaID2]]="","",VLOOKUP(カスポル[[#This Row],[GraficaID2]],リスト[],3))</f>
        <v/>
      </c>
      <c r="J31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31" t="str">
        <f>IF(カスポル[[#This Row],[GraficaID3]]="","",VLOOKUP(カスポル[[#This Row],[GraficaID3]],リスト[],2))</f>
        <v/>
      </c>
      <c r="M31" t="str">
        <f>IF(カスポル[[#This Row],[GraficaID3]]="","",VLOOKUP(カスポル[[#This Row],[GraficaID3]],リスト[],3))</f>
        <v/>
      </c>
      <c r="N31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31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32" spans="1:15" x14ac:dyDescent="0.3">
      <c r="A32" s="1">
        <f>参加者リスト!$A32</f>
        <v>31</v>
      </c>
      <c r="B32" s="4" t="str">
        <f>IF(VLOOKUP(テーブル2[[#This Row],[参加者ID]],参加者リスト[],2)="","",VLOOKUP(テーブル2[[#This Row],[参加者ID]],参加者リスト[],2))</f>
        <v>S-TORA</v>
      </c>
      <c r="C32" s="1">
        <v>110</v>
      </c>
      <c r="D32" t="str">
        <f>IF(カスポル[[#This Row],[GraficaID1]]="","",VLOOKUP(カスポル[[#This Row],[GraficaID1]],リスト[],2))</f>
        <v>アクセル・レッドブランド</v>
      </c>
      <c r="E32" t="str">
        <f>IF(カスポル[[#This Row],[GraficaID1]]="","",VLOOKUP(カスポル[[#This Row],[GraficaID1]],リスト[],3))</f>
        <v>PASSION</v>
      </c>
      <c r="F32">
        <f>IF(カスポル[[#This Row],[GraficaID1]]="",0,IF(カスポル[[#This Row],[Grafica属性1]]="DARK",VLOOKUP(カスポル[[#This Row],[GraficaID1]],リスト[],5),VLOOKUP(カスポル[[#This Row],[GraficaID1]],リスト[],4)))</f>
        <v>107</v>
      </c>
      <c r="G32">
        <v>125</v>
      </c>
      <c r="H32" t="str">
        <f>IF(カスポル[[#This Row],[GraficaID2]]="","",VLOOKUP(カスポル[[#This Row],[GraficaID2]],リスト[],2))</f>
        <v>マグナス・ブリッツェン</v>
      </c>
      <c r="I32" t="str">
        <f>IF(カスポル[[#This Row],[GraficaID2]]="","",VLOOKUP(カスポル[[#This Row],[GraficaID2]],リスト[],3))</f>
        <v>PASSION</v>
      </c>
      <c r="J32">
        <f>IF(カスポル[[#This Row],[GraficaID2]]="",0,IF(カスポル[[#This Row],[Grafica属性2]]="DARK",VLOOKUP(カスポル[[#This Row],[GraficaID2]],リスト[],5),VLOOKUP(カスポル[[#This Row],[GraficaID2]],リスト[],4)))</f>
        <v>108</v>
      </c>
      <c r="K32">
        <v>38</v>
      </c>
      <c r="L32" t="str">
        <f>IF(カスポル[[#This Row],[GraficaID3]]="","",VLOOKUP(カスポル[[#This Row],[GraficaID3]],リスト[],2))</f>
        <v>N-02</v>
      </c>
      <c r="M32" t="str">
        <f>IF(カスポル[[#This Row],[GraficaID3]]="","",VLOOKUP(カスポル[[#This Row],[GraficaID3]],リスト[],3))</f>
        <v>DARK</v>
      </c>
      <c r="N32">
        <f>IF(カスポル[[#This Row],[GraficaID3]]="",0,IF(カスポル[[#This Row],[Grafica属性3]]="DARK",VLOOKUP(カスポル[[#This Row],[GraficaID3]],リスト[],5),VLOOKUP(カスポル[[#This Row],[GraficaID3]],リスト[],4)))</f>
        <v>146</v>
      </c>
      <c r="O32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361</v>
      </c>
    </row>
    <row r="33" spans="1:15" x14ac:dyDescent="0.3">
      <c r="A33" s="1">
        <f>参加者リスト!$A33</f>
        <v>32</v>
      </c>
      <c r="B33" s="4" t="str">
        <f>IF(VLOOKUP(テーブル2[[#This Row],[参加者ID]],参加者リスト[],2)="","",VLOOKUP(テーブル2[[#This Row],[参加者ID]],参加者リスト[],2))</f>
        <v>シギ</v>
      </c>
      <c r="C33" s="1">
        <v>139</v>
      </c>
      <c r="D33" t="str">
        <f>IF(カスポル[[#This Row],[GraficaID1]]="","",VLOOKUP(カスポル[[#This Row],[GraficaID1]],リスト[],2))</f>
        <v>酔いしれる乙女とアイツ</v>
      </c>
      <c r="E33" t="str">
        <f>IF(カスポル[[#This Row],[GraficaID1]]="","",VLOOKUP(カスポル[[#This Row],[GraficaID1]],リスト[],3))</f>
        <v>PASSION</v>
      </c>
      <c r="F33">
        <f>IF(カスポル[[#This Row],[GraficaID1]]="",0,IF(カスポル[[#This Row],[Grafica属性1]]="DARK",VLOOKUP(カスポル[[#This Row],[GraficaID1]],リスト[],5),VLOOKUP(カスポル[[#This Row],[GraficaID1]],リスト[],4)))</f>
        <v>122</v>
      </c>
      <c r="G33">
        <v>55</v>
      </c>
      <c r="H33" t="str">
        <f>IF(カスポル[[#This Row],[GraficaID2]]="","",VLOOKUP(カスポル[[#This Row],[GraficaID2]],リスト[],2))</f>
        <v>ミーム</v>
      </c>
      <c r="I33" t="str">
        <f>IF(カスポル[[#This Row],[GraficaID2]]="","",VLOOKUP(カスポル[[#This Row],[GraficaID2]],リスト[],3))</f>
        <v>DARK</v>
      </c>
      <c r="J33">
        <f>IF(カスポル[[#This Row],[GraficaID2]]="",0,IF(カスポル[[#This Row],[Grafica属性2]]="DARK",VLOOKUP(カスポル[[#This Row],[GraficaID2]],リスト[],5),VLOOKUP(カスポル[[#This Row],[GraficaID2]],リスト[],4)))</f>
        <v>161</v>
      </c>
      <c r="K33">
        <v>64</v>
      </c>
      <c r="L33" t="str">
        <f>IF(カスポル[[#This Row],[GraficaID3]]="","",VLOOKUP(カスポル[[#This Row],[GraficaID3]],リスト[],2))</f>
        <v>初音ミク ver.からくりピエロ</v>
      </c>
      <c r="M33" t="str">
        <f>IF(カスポル[[#This Row],[GraficaID3]]="","",VLOOKUP(カスポル[[#This Row],[GraficaID3]],リスト[],3))</f>
        <v>DARK</v>
      </c>
      <c r="N33">
        <f>IF(カスポル[[#This Row],[GraficaID3]]="",0,IF(カスポル[[#This Row],[Grafica属性3]]="DARK",VLOOKUP(カスポル[[#This Row],[GraficaID3]],リスト[],5),VLOOKUP(カスポル[[#This Row],[GraficaID3]],リスト[],4)))</f>
        <v>150</v>
      </c>
      <c r="O33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433</v>
      </c>
    </row>
    <row r="34" spans="1:15" x14ac:dyDescent="0.3">
      <c r="A34" s="1">
        <f>参加者リスト!$A34</f>
        <v>33</v>
      </c>
      <c r="B34" s="4" t="str">
        <f>IF(VLOOKUP(テーブル2[[#This Row],[参加者ID]],参加者リスト[],2)="","",VLOOKUP(テーブル2[[#This Row],[参加者ID]],参加者リスト[],2))</f>
        <v>DDX</v>
      </c>
      <c r="C34" s="1"/>
      <c r="D34" t="str">
        <f>IF(カスポル[[#This Row],[GraficaID1]]="","",VLOOKUP(カスポル[[#This Row],[GraficaID1]],リスト[],2))</f>
        <v/>
      </c>
      <c r="E34" t="str">
        <f>IF(カスポル[[#This Row],[GraficaID1]]="","",VLOOKUP(カスポル[[#This Row],[GraficaID1]],リスト[],3))</f>
        <v/>
      </c>
      <c r="F34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34" t="str">
        <f>IF(カスポル[[#This Row],[GraficaID2]]="","",VLOOKUP(カスポル[[#This Row],[GraficaID2]],リスト[],2))</f>
        <v/>
      </c>
      <c r="I34" t="str">
        <f>IF(カスポル[[#This Row],[GraficaID2]]="","",VLOOKUP(カスポル[[#This Row],[GraficaID2]],リスト[],3))</f>
        <v/>
      </c>
      <c r="J34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34" t="str">
        <f>IF(カスポル[[#This Row],[GraficaID3]]="","",VLOOKUP(カスポル[[#This Row],[GraficaID3]],リスト[],2))</f>
        <v/>
      </c>
      <c r="M34" t="str">
        <f>IF(カスポル[[#This Row],[GraficaID3]]="","",VLOOKUP(カスポル[[#This Row],[GraficaID3]],リスト[],3))</f>
        <v/>
      </c>
      <c r="N34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34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35" spans="1:15" x14ac:dyDescent="0.3">
      <c r="A35" s="1">
        <f>参加者リスト!$A35</f>
        <v>34</v>
      </c>
      <c r="B35" s="4" t="str">
        <f>IF(VLOOKUP(テーブル2[[#This Row],[参加者ID]],参加者リスト[],2)="","",VLOOKUP(テーブル2[[#This Row],[参加者ID]],参加者リスト[],2))</f>
        <v>STOICCCC</v>
      </c>
      <c r="C35" s="1"/>
      <c r="D35" t="str">
        <f>IF(カスポル[[#This Row],[GraficaID1]]="","",VLOOKUP(カスポル[[#This Row],[GraficaID1]],リスト[],2))</f>
        <v/>
      </c>
      <c r="E35" t="str">
        <f>IF(カスポル[[#This Row],[GraficaID1]]="","",VLOOKUP(カスポル[[#This Row],[GraficaID1]],リスト[],3))</f>
        <v/>
      </c>
      <c r="F35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35" t="str">
        <f>IF(カスポル[[#This Row],[GraficaID2]]="","",VLOOKUP(カスポル[[#This Row],[GraficaID2]],リスト[],2))</f>
        <v/>
      </c>
      <c r="I35" t="str">
        <f>IF(カスポル[[#This Row],[GraficaID2]]="","",VLOOKUP(カスポル[[#This Row],[GraficaID2]],リスト[],3))</f>
        <v/>
      </c>
      <c r="J35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35" t="str">
        <f>IF(カスポル[[#This Row],[GraficaID3]]="","",VLOOKUP(カスポル[[#This Row],[GraficaID3]],リスト[],2))</f>
        <v/>
      </c>
      <c r="M35" t="str">
        <f>IF(カスポル[[#This Row],[GraficaID3]]="","",VLOOKUP(カスポル[[#This Row],[GraficaID3]],リスト[],3))</f>
        <v/>
      </c>
      <c r="N35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35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36" spans="1:15" x14ac:dyDescent="0.3">
      <c r="A36" s="1">
        <f>参加者リスト!$A36</f>
        <v>35</v>
      </c>
      <c r="B36" s="4" t="str">
        <f>IF(VLOOKUP(テーブル2[[#This Row],[参加者ID]],参加者リスト[],2)="","",VLOOKUP(テーブル2[[#This Row],[参加者ID]],参加者リスト[],2))</f>
        <v>科学</v>
      </c>
      <c r="C36" s="1"/>
      <c r="D36" t="str">
        <f>IF(カスポル[[#This Row],[GraficaID1]]="","",VLOOKUP(カスポル[[#This Row],[GraficaID1]],リスト[],2))</f>
        <v/>
      </c>
      <c r="E36" t="str">
        <f>IF(カスポル[[#This Row],[GraficaID1]]="","",VLOOKUP(カスポル[[#This Row],[GraficaID1]],リスト[],3))</f>
        <v/>
      </c>
      <c r="F36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36" t="str">
        <f>IF(カスポル[[#This Row],[GraficaID2]]="","",VLOOKUP(カスポル[[#This Row],[GraficaID2]],リスト[],2))</f>
        <v/>
      </c>
      <c r="I36" t="str">
        <f>IF(カスポル[[#This Row],[GraficaID2]]="","",VLOOKUP(カスポル[[#This Row],[GraficaID2]],リスト[],3))</f>
        <v/>
      </c>
      <c r="J36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36" t="str">
        <f>IF(カスポル[[#This Row],[GraficaID3]]="","",VLOOKUP(カスポル[[#This Row],[GraficaID3]],リスト[],2))</f>
        <v/>
      </c>
      <c r="M36" t="str">
        <f>IF(カスポル[[#This Row],[GraficaID3]]="","",VLOOKUP(カスポル[[#This Row],[GraficaID3]],リスト[],3))</f>
        <v/>
      </c>
      <c r="N36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36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37" spans="1:15" x14ac:dyDescent="0.3">
      <c r="A37" s="1">
        <f>参加者リスト!$A37</f>
        <v>36</v>
      </c>
      <c r="B37" s="4" t="str">
        <f>IF(VLOOKUP(テーブル2[[#This Row],[参加者ID]],参加者リスト[],2)="","",VLOOKUP(テーブル2[[#This Row],[参加者ID]],参加者リスト[],2))</f>
        <v>メカコ</v>
      </c>
      <c r="C37" s="1"/>
      <c r="D37" t="str">
        <f>IF(カスポル[[#This Row],[GraficaID1]]="","",VLOOKUP(カスポル[[#This Row],[GraficaID1]],リスト[],2))</f>
        <v/>
      </c>
      <c r="E37" t="str">
        <f>IF(カスポル[[#This Row],[GraficaID1]]="","",VLOOKUP(カスポル[[#This Row],[GraficaID1]],リスト[],3))</f>
        <v/>
      </c>
      <c r="F37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37" t="str">
        <f>IF(カスポル[[#This Row],[GraficaID2]]="","",VLOOKUP(カスポル[[#This Row],[GraficaID2]],リスト[],2))</f>
        <v/>
      </c>
      <c r="I37" t="str">
        <f>IF(カスポル[[#This Row],[GraficaID2]]="","",VLOOKUP(カスポル[[#This Row],[GraficaID2]],リスト[],3))</f>
        <v/>
      </c>
      <c r="J37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37" t="str">
        <f>IF(カスポル[[#This Row],[GraficaID3]]="","",VLOOKUP(カスポル[[#This Row],[GraficaID3]],リスト[],2))</f>
        <v/>
      </c>
      <c r="M37" t="str">
        <f>IF(カスポル[[#This Row],[GraficaID3]]="","",VLOOKUP(カスポル[[#This Row],[GraficaID3]],リスト[],3))</f>
        <v/>
      </c>
      <c r="N37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37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38" spans="1:15" x14ac:dyDescent="0.3">
      <c r="A38" s="1">
        <f>参加者リスト!$A38</f>
        <v>37</v>
      </c>
      <c r="B38" s="4" t="str">
        <f>IF(VLOOKUP(テーブル2[[#This Row],[参加者ID]],参加者リスト[],2)="","",VLOOKUP(テーブル2[[#This Row],[参加者ID]],参加者リスト[],2))</f>
        <v>DJ AP</v>
      </c>
      <c r="C38" s="1"/>
      <c r="D38" t="str">
        <f>IF(カスポル[[#This Row],[GraficaID1]]="","",VLOOKUP(カスポル[[#This Row],[GraficaID1]],リスト[],2))</f>
        <v/>
      </c>
      <c r="E38" t="str">
        <f>IF(カスポル[[#This Row],[GraficaID1]]="","",VLOOKUP(カスポル[[#This Row],[GraficaID1]],リスト[],3))</f>
        <v/>
      </c>
      <c r="F38">
        <f>IF(カスポル[[#This Row],[GraficaID1]]="",0,IF(カスポル[[#This Row],[Grafica属性1]]="DARK",VLOOKUP(カスポル[[#This Row],[GraficaID1]],リスト[],5),VLOOKUP(カスポル[[#This Row],[GraficaID1]],リスト[],4)))</f>
        <v>0</v>
      </c>
      <c r="H38" t="str">
        <f>IF(カスポル[[#This Row],[GraficaID2]]="","",VLOOKUP(カスポル[[#This Row],[GraficaID2]],リスト[],2))</f>
        <v/>
      </c>
      <c r="I38" t="str">
        <f>IF(カスポル[[#This Row],[GraficaID2]]="","",VLOOKUP(カスポル[[#This Row],[GraficaID2]],リスト[],3))</f>
        <v/>
      </c>
      <c r="J38">
        <f>IF(カスポル[[#This Row],[GraficaID2]]="",0,IF(カスポル[[#This Row],[Grafica属性2]]="DARK",VLOOKUP(カスポル[[#This Row],[GraficaID2]],リスト[],5),VLOOKUP(カスポル[[#This Row],[GraficaID2]],リスト[],4)))</f>
        <v>0</v>
      </c>
      <c r="L38" t="str">
        <f>IF(カスポル[[#This Row],[GraficaID3]]="","",VLOOKUP(カスポル[[#This Row],[GraficaID3]],リスト[],2))</f>
        <v/>
      </c>
      <c r="M38" t="str">
        <f>IF(カスポル[[#This Row],[GraficaID3]]="","",VLOOKUP(カスポル[[#This Row],[GraficaID3]],リスト[],3))</f>
        <v/>
      </c>
      <c r="N38">
        <f>IF(カスポル[[#This Row],[GraficaID3]]="",0,IF(カスポル[[#This Row],[Grafica属性3]]="DARK",VLOOKUP(カスポル[[#This Row],[GraficaID3]],リスト[],5),VLOOKUP(カスポル[[#This Row],[GraficaID3]],リスト[],4)))</f>
        <v>0</v>
      </c>
      <c r="O38" t="str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/>
      </c>
    </row>
    <row r="39" spans="1:15" x14ac:dyDescent="0.3">
      <c r="A39" s="7">
        <f>参加者リスト!$A39</f>
        <v>9999</v>
      </c>
      <c r="B39" s="7" t="str">
        <f>IF(VLOOKUP(テーブル2[[#This Row],[参加者ID]],参加者リスト[],2)="","",VLOOKUP(テーブル2[[#This Row],[参加者ID]],参加者リスト[],2))</f>
        <v>call-A(参考)</v>
      </c>
      <c r="C39" s="7">
        <v>25</v>
      </c>
      <c r="D39" s="8" t="str">
        <f>IF(カスポル[[#This Row],[GraficaID1]]="","",VLOOKUP(カスポル[[#This Row],[GraficaID1]],リスト[],2))</f>
        <v>ルサールカ</v>
      </c>
      <c r="E39" s="8" t="str">
        <f>IF(カスポル[[#This Row],[GraficaID1]]="","",VLOOKUP(カスポル[[#This Row],[GraficaID1]],リスト[],3))</f>
        <v>COOL</v>
      </c>
      <c r="F39" s="8">
        <f>IF(カスポル[[#This Row],[GraficaID1]]="",0,IF(カスポル[[#This Row],[Grafica属性1]]="DARK",VLOOKUP(カスポル[[#This Row],[GraficaID1]],リスト[],5),VLOOKUP(カスポル[[#This Row],[GraficaID1]],リスト[],4)))</f>
        <v>104</v>
      </c>
      <c r="G39">
        <v>9</v>
      </c>
      <c r="H39" s="8" t="str">
        <f>IF(カスポル[[#This Row],[GraficaID2]]="","",VLOOKUP(カスポル[[#This Row],[GraficaID2]],リスト[],2))</f>
        <v>イチマール&amp;バケペッカ</v>
      </c>
      <c r="I39" s="8" t="str">
        <f>IF(カスポル[[#This Row],[GraficaID2]]="","",VLOOKUP(カスポル[[#This Row],[GraficaID2]],リスト[],3))</f>
        <v>COOL</v>
      </c>
      <c r="J39" s="8">
        <f>IF(カスポル[[#This Row],[GraficaID2]]="",0,IF(カスポル[[#This Row],[Grafica属性2]]="DARK",VLOOKUP(カスポル[[#This Row],[GraficaID2]],リスト[],5),VLOOKUP(カスポル[[#This Row],[GraficaID2]],リスト[],4)))</f>
        <v>105</v>
      </c>
      <c r="K39">
        <v>23</v>
      </c>
      <c r="L39" s="8" t="str">
        <f>IF(カスポル[[#This Row],[GraficaID3]]="","",VLOOKUP(カスポル[[#This Row],[GraficaID3]],リスト[],2))</f>
        <v>ホロギアム</v>
      </c>
      <c r="M39" s="8" t="str">
        <f>IF(カスポル[[#This Row],[GraficaID3]]="","",VLOOKUP(カスポル[[#This Row],[GraficaID3]],リスト[],3))</f>
        <v>COOL</v>
      </c>
      <c r="N39" s="8">
        <f>IF(カスポル[[#This Row],[GraficaID3]]="",0,IF(カスポル[[#This Row],[Grafica属性3]]="DARK",VLOOKUP(カスポル[[#This Row],[GraficaID3]],リスト[],5),VLOOKUP(カスポル[[#This Row],[GraficaID3]],リスト[],4)))</f>
        <v>109</v>
      </c>
      <c r="O39" s="8">
        <f>IF(SUM(カスポル[[#This Row],[描画力1]],カスポル[[#This Row],[描画力2]],カスポル[[#This Row],[描画力3]])=0,"",SUM(カスポル[[#This Row],[描画力1]],カスポル[[#This Row],[描画力2]],カスポル[[#This Row],[描画力3]]))</f>
        <v>318</v>
      </c>
    </row>
  </sheetData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0" zoomScaleNormal="80" zoomScalePage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1" max="1" width="10" style="1" customWidth="1"/>
    <col min="2" max="2" width="21.42578125" style="1" customWidth="1"/>
  </cols>
  <sheetData>
    <row r="1" spans="1:15" x14ac:dyDescent="0.3">
      <c r="A1" s="1" t="s">
        <v>0</v>
      </c>
      <c r="B1" s="1" t="s">
        <v>1</v>
      </c>
      <c r="C1" s="1" t="s">
        <v>584</v>
      </c>
      <c r="D1" t="s">
        <v>581</v>
      </c>
      <c r="E1" t="s">
        <v>582</v>
      </c>
      <c r="F1" t="s">
        <v>583</v>
      </c>
      <c r="G1" s="1" t="s">
        <v>585</v>
      </c>
      <c r="H1" t="s">
        <v>586</v>
      </c>
      <c r="I1" t="s">
        <v>587</v>
      </c>
      <c r="J1" t="s">
        <v>588</v>
      </c>
      <c r="K1" s="1" t="s">
        <v>589</v>
      </c>
      <c r="L1" t="s">
        <v>590</v>
      </c>
      <c r="M1" t="s">
        <v>591</v>
      </c>
      <c r="N1" t="s">
        <v>592</v>
      </c>
      <c r="O1" t="s">
        <v>593</v>
      </c>
    </row>
    <row r="2" spans="1:15" x14ac:dyDescent="0.25">
      <c r="A2" s="1">
        <f>参加者リスト!$A2</f>
        <v>1</v>
      </c>
      <c r="B2" s="4" t="str">
        <f>IF(VLOOKUP(テーブル2[[#This Row],[参加者ID]],参加者リスト[],2)="","",VLOOKUP(テーブル2[[#This Row],[参加者ID]],参加者リスト[],2))</f>
        <v>ZUZULI</v>
      </c>
      <c r="C2" s="1"/>
      <c r="D2" t="str">
        <f>IF(ドミニス[[#This Row],[GraficaID1]]="","",VLOOKUP(ドミニス[[#This Row],[GraficaID1]],リスト[],2))</f>
        <v/>
      </c>
      <c r="E2" t="str">
        <f>IF(ドミニス[[#This Row],[GraficaID1]]="","",VLOOKUP(ドミニス[[#This Row],[GraficaID1]],リスト[],3))</f>
        <v/>
      </c>
      <c r="F2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" t="str">
        <f>IF(ドミニス[[#This Row],[GraficaID2]]="","",VLOOKUP(ドミニス[[#This Row],[GraficaID2]],リスト[],2))</f>
        <v/>
      </c>
      <c r="I2" t="str">
        <f>IF(ドミニス[[#This Row],[GraficaID2]]="","",VLOOKUP(ドミニス[[#This Row],[GraficaID2]],リスト[],3))</f>
        <v/>
      </c>
      <c r="J2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" t="str">
        <f>IF(ドミニス[[#This Row],[GraficaID3]]="","",VLOOKUP(ドミニス[[#This Row],[GraficaID3]],リスト[],2))</f>
        <v/>
      </c>
      <c r="M2" t="str">
        <f>IF(ドミニス[[#This Row],[GraficaID3]]="","",VLOOKUP(ドミニス[[#This Row],[GraficaID3]],リスト[],3))</f>
        <v/>
      </c>
      <c r="N2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3" spans="1:15" x14ac:dyDescent="0.25">
      <c r="A3" s="1">
        <f>参加者リスト!$A3</f>
        <v>2</v>
      </c>
      <c r="B3" s="4" t="str">
        <f>IF(VLOOKUP(テーブル2[[#This Row],[参加者ID]],参加者リスト[],2)="","",VLOOKUP(テーブル2[[#This Row],[参加者ID]],参加者リスト[],2))</f>
        <v>ウィークリーの人</v>
      </c>
      <c r="C3" s="1">
        <v>99</v>
      </c>
      <c r="D3" t="str">
        <f>IF(ドミニス[[#This Row],[GraficaID1]]="","",VLOOKUP(ドミニス[[#This Row],[GraficaID1]],リスト[],2))</f>
        <v>初音ミク ver.深海少女</v>
      </c>
      <c r="E3" t="str">
        <f>IF(ドミニス[[#This Row],[GraficaID1]]="","",VLOOKUP(ドミニス[[#This Row],[GraficaID1]],リスト[],3))</f>
        <v>NATURAL</v>
      </c>
      <c r="F3">
        <f>IF(ドミニス[[#This Row],[GraficaID1]]="",0,IF(ドミニス[[#This Row],[Grafica属性1]]="PURE",VLOOKUP(ドミニス[[#This Row],[GraficaID1]],リスト[],5),VLOOKUP(ドミニス[[#This Row],[GraficaID1]],リスト[],4)))</f>
        <v>105</v>
      </c>
      <c r="G3">
        <v>83</v>
      </c>
      <c r="H3" t="str">
        <f>IF(ドミニス[[#This Row],[GraficaID2]]="","",VLOOKUP(ドミニス[[#This Row],[GraficaID2]],リスト[],2))</f>
        <v>ハルピュイア</v>
      </c>
      <c r="I3" t="str">
        <f>IF(ドミニス[[#This Row],[GraficaID2]]="","",VLOOKUP(ドミニス[[#This Row],[GraficaID2]],リスト[],3))</f>
        <v>NATURAL</v>
      </c>
      <c r="J3">
        <f>IF(ドミニス[[#This Row],[GraficaID2]]="",0,IF(ドミニス[[#This Row],[Grafica属性2]]="PURE",VLOOKUP(ドミニス[[#This Row],[GraficaID2]],リスト[],5),VLOOKUP(ドミニス[[#This Row],[GraficaID2]],リスト[],4)))</f>
        <v>101</v>
      </c>
      <c r="K3">
        <v>78</v>
      </c>
      <c r="L3" t="str">
        <f>IF(ドミニス[[#This Row],[GraficaID3]]="","",VLOOKUP(ドミニス[[#This Row],[GraficaID3]],リスト[],2))</f>
        <v>シプル</v>
      </c>
      <c r="M3" t="str">
        <f>IF(ドミニス[[#This Row],[GraficaID3]]="","",VLOOKUP(ドミニス[[#This Row],[GraficaID3]],リスト[],3))</f>
        <v>NATURAL</v>
      </c>
      <c r="N3">
        <f>IF(ドミニス[[#This Row],[GraficaID3]]="",0,IF(ドミニス[[#This Row],[Grafica属性3]]="PURE",VLOOKUP(ドミニス[[#This Row],[GraficaID3]],リスト[],5),VLOOKUP(ドミニス[[#This Row],[GraficaID3]],リスト[],4)))</f>
        <v>109</v>
      </c>
      <c r="O3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315</v>
      </c>
    </row>
    <row r="4" spans="1:15" x14ac:dyDescent="0.25">
      <c r="A4" s="1">
        <f>参加者リスト!$A4</f>
        <v>3</v>
      </c>
      <c r="B4" s="4" t="str">
        <f>IF(VLOOKUP(テーブル2[[#This Row],[参加者ID]],参加者リスト[],2)="","",VLOOKUP(テーブル2[[#This Row],[参加者ID]],参加者リスト[],2))</f>
        <v>TUZURA#4</v>
      </c>
      <c r="C4" s="1">
        <v>99</v>
      </c>
      <c r="D4" t="str">
        <f>IF(ドミニス[[#This Row],[GraficaID1]]="","",VLOOKUP(ドミニス[[#This Row],[GraficaID1]],リスト[],2))</f>
        <v>初音ミク ver.深海少女</v>
      </c>
      <c r="E4" t="str">
        <f>IF(ドミニス[[#This Row],[GraficaID1]]="","",VLOOKUP(ドミニス[[#This Row],[GraficaID1]],リスト[],3))</f>
        <v>NATURAL</v>
      </c>
      <c r="F4">
        <f>IF(ドミニス[[#This Row],[GraficaID1]]="",0,IF(ドミニス[[#This Row],[Grafica属性1]]="PURE",VLOOKUP(ドミニス[[#This Row],[GraficaID1]],リスト[],5),VLOOKUP(ドミニス[[#This Row],[GraficaID1]],リスト[],4)))</f>
        <v>105</v>
      </c>
      <c r="G4">
        <v>26</v>
      </c>
      <c r="H4" t="str">
        <f>IF(ドミニス[[#This Row],[GraficaID2]]="","",VLOOKUP(ドミニス[[#This Row],[GraficaID2]],リスト[],2))</f>
        <v>レイ</v>
      </c>
      <c r="I4" t="str">
        <f>IF(ドミニス[[#This Row],[GraficaID2]]="","",VLOOKUP(ドミニス[[#This Row],[GraficaID2]],リスト[],3))</f>
        <v>COOL</v>
      </c>
      <c r="J4">
        <f>IF(ドミニス[[#This Row],[GraficaID2]]="",0,IF(ドミニス[[#This Row],[Grafica属性2]]="PURE",VLOOKUP(ドミニス[[#This Row],[GraficaID2]],リスト[],5),VLOOKUP(ドミニス[[#This Row],[GraficaID2]],リスト[],4)))</f>
        <v>104</v>
      </c>
      <c r="K4">
        <v>68</v>
      </c>
      <c r="L4" t="str">
        <f>IF(ドミニス[[#This Row],[GraficaID3]]="","",VLOOKUP(ドミニス[[#This Row],[GraficaID3]],リスト[],2))</f>
        <v>八重垣 命</v>
      </c>
      <c r="M4" t="str">
        <f>IF(ドミニス[[#This Row],[GraficaID3]]="","",VLOOKUP(ドミニス[[#This Row],[GraficaID3]],リスト[],3))</f>
        <v>DARK</v>
      </c>
      <c r="N4">
        <f>IF(ドミニス[[#This Row],[GraficaID3]]="",0,IF(ドミニス[[#This Row],[Grafica属性3]]="PURE",VLOOKUP(ドミニス[[#This Row],[GraficaID3]],リスト[],5),VLOOKUP(ドミニス[[#This Row],[GraficaID3]],リスト[],4)))</f>
        <v>106</v>
      </c>
      <c r="O4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315</v>
      </c>
    </row>
    <row r="5" spans="1:15" x14ac:dyDescent="0.25">
      <c r="A5" s="1">
        <f>参加者リスト!$A5</f>
        <v>4</v>
      </c>
      <c r="B5" s="4" t="str">
        <f>IF(VLOOKUP(テーブル2[[#This Row],[参加者ID]],参加者リスト[],2)="","",VLOOKUP(テーブル2[[#This Row],[参加者ID]],参加者リスト[],2))</f>
        <v>かしぱん</v>
      </c>
      <c r="C5" s="1"/>
      <c r="D5" t="str">
        <f>IF(ドミニス[[#This Row],[GraficaID1]]="","",VLOOKUP(ドミニス[[#This Row],[GraficaID1]],リスト[],2))</f>
        <v/>
      </c>
      <c r="E5" t="str">
        <f>IF(ドミニス[[#This Row],[GraficaID1]]="","",VLOOKUP(ドミニス[[#This Row],[GraficaID1]],リスト[],3))</f>
        <v/>
      </c>
      <c r="F5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5" t="str">
        <f>IF(ドミニス[[#This Row],[GraficaID2]]="","",VLOOKUP(ドミニス[[#This Row],[GraficaID2]],リスト[],2))</f>
        <v/>
      </c>
      <c r="I5" t="str">
        <f>IF(ドミニス[[#This Row],[GraficaID2]]="","",VLOOKUP(ドミニス[[#This Row],[GraficaID2]],リスト[],3))</f>
        <v/>
      </c>
      <c r="J5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5" t="str">
        <f>IF(ドミニス[[#This Row],[GraficaID3]]="","",VLOOKUP(ドミニス[[#This Row],[GraficaID3]],リスト[],2))</f>
        <v/>
      </c>
      <c r="M5" t="str">
        <f>IF(ドミニス[[#This Row],[GraficaID3]]="","",VLOOKUP(ドミニス[[#This Row],[GraficaID3]],リスト[],3))</f>
        <v/>
      </c>
      <c r="N5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5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6" spans="1:15" x14ac:dyDescent="0.25">
      <c r="A6" s="1">
        <f>参加者リスト!$A6</f>
        <v>5</v>
      </c>
      <c r="B6" s="4" t="str">
        <f>IF(VLOOKUP(テーブル2[[#This Row],[参加者ID]],参加者リスト[],2)="","",VLOOKUP(テーブル2[[#This Row],[参加者ID]],参加者リスト[],2))</f>
        <v>YUTTER</v>
      </c>
      <c r="C6" s="1"/>
      <c r="D6" t="str">
        <f>IF(ドミニス[[#This Row],[GraficaID1]]="","",VLOOKUP(ドミニス[[#This Row],[GraficaID1]],リスト[],2))</f>
        <v/>
      </c>
      <c r="E6" t="str">
        <f>IF(ドミニス[[#This Row],[GraficaID1]]="","",VLOOKUP(ドミニス[[#This Row],[GraficaID1]],リスト[],3))</f>
        <v/>
      </c>
      <c r="F6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6" t="str">
        <f>IF(ドミニス[[#This Row],[GraficaID2]]="","",VLOOKUP(ドミニス[[#This Row],[GraficaID2]],リスト[],2))</f>
        <v/>
      </c>
      <c r="I6" t="str">
        <f>IF(ドミニス[[#This Row],[GraficaID2]]="","",VLOOKUP(ドミニス[[#This Row],[GraficaID2]],リスト[],3))</f>
        <v/>
      </c>
      <c r="J6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6" t="str">
        <f>IF(ドミニス[[#This Row],[GraficaID3]]="","",VLOOKUP(ドミニス[[#This Row],[GraficaID3]],リスト[],2))</f>
        <v/>
      </c>
      <c r="M6" t="str">
        <f>IF(ドミニス[[#This Row],[GraficaID3]]="","",VLOOKUP(ドミニス[[#This Row],[GraficaID3]],リスト[],3))</f>
        <v/>
      </c>
      <c r="N6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6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7" spans="1:15" x14ac:dyDescent="0.25">
      <c r="A7" s="1">
        <f>参加者リスト!$A7</f>
        <v>6</v>
      </c>
      <c r="B7" s="4" t="str">
        <f>IF(VLOOKUP(テーブル2[[#This Row],[参加者ID]],参加者リスト[],2)="","",VLOOKUP(テーブル2[[#This Row],[参加者ID]],参加者リスト[],2))</f>
        <v>masamoi</v>
      </c>
      <c r="C7" s="1"/>
      <c r="D7" t="str">
        <f>IF(ドミニス[[#This Row],[GraficaID1]]="","",VLOOKUP(ドミニス[[#This Row],[GraficaID1]],リスト[],2))</f>
        <v/>
      </c>
      <c r="E7" t="str">
        <f>IF(ドミニス[[#This Row],[GraficaID1]]="","",VLOOKUP(ドミニス[[#This Row],[GraficaID1]],リスト[],3))</f>
        <v/>
      </c>
      <c r="F7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7" t="str">
        <f>IF(ドミニス[[#This Row],[GraficaID2]]="","",VLOOKUP(ドミニス[[#This Row],[GraficaID2]],リスト[],2))</f>
        <v/>
      </c>
      <c r="I7" t="str">
        <f>IF(ドミニス[[#This Row],[GraficaID2]]="","",VLOOKUP(ドミニス[[#This Row],[GraficaID2]],リスト[],3))</f>
        <v/>
      </c>
      <c r="J7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7" t="str">
        <f>IF(ドミニス[[#This Row],[GraficaID3]]="","",VLOOKUP(ドミニス[[#This Row],[GraficaID3]],リスト[],2))</f>
        <v/>
      </c>
      <c r="M7" t="str">
        <f>IF(ドミニス[[#This Row],[GraficaID3]]="","",VLOOKUP(ドミニス[[#This Row],[GraficaID3]],リスト[],3))</f>
        <v/>
      </c>
      <c r="N7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7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8" spans="1:15" x14ac:dyDescent="0.25">
      <c r="A8" s="1">
        <f>参加者リスト!$A8</f>
        <v>7</v>
      </c>
      <c r="B8" s="4" t="str">
        <f>IF(VLOOKUP(テーブル2[[#This Row],[参加者ID]],参加者リスト[],2)="","",VLOOKUP(テーブル2[[#This Row],[参加者ID]],参加者リスト[],2))</f>
        <v>T*CHA</v>
      </c>
      <c r="C8" s="1"/>
      <c r="D8" t="str">
        <f>IF(ドミニス[[#This Row],[GraficaID1]]="","",VLOOKUP(ドミニス[[#This Row],[GraficaID1]],リスト[],2))</f>
        <v/>
      </c>
      <c r="E8" t="str">
        <f>IF(ドミニス[[#This Row],[GraficaID1]]="","",VLOOKUP(ドミニス[[#This Row],[GraficaID1]],リスト[],3))</f>
        <v/>
      </c>
      <c r="F8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8" t="str">
        <f>IF(ドミニス[[#This Row],[GraficaID2]]="","",VLOOKUP(ドミニス[[#This Row],[GraficaID2]],リスト[],2))</f>
        <v/>
      </c>
      <c r="I8" t="str">
        <f>IF(ドミニス[[#This Row],[GraficaID2]]="","",VLOOKUP(ドミニス[[#This Row],[GraficaID2]],リスト[],3))</f>
        <v/>
      </c>
      <c r="J8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8" t="str">
        <f>IF(ドミニス[[#This Row],[GraficaID3]]="","",VLOOKUP(ドミニス[[#This Row],[GraficaID3]],リスト[],2))</f>
        <v/>
      </c>
      <c r="M8" t="str">
        <f>IF(ドミニス[[#This Row],[GraficaID3]]="","",VLOOKUP(ドミニス[[#This Row],[GraficaID3]],リスト[],3))</f>
        <v/>
      </c>
      <c r="N8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8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9" spans="1:15" x14ac:dyDescent="0.25">
      <c r="A9" s="1">
        <f>参加者リスト!$A9</f>
        <v>8</v>
      </c>
      <c r="B9" s="4" t="str">
        <f>IF(VLOOKUP(テーブル2[[#This Row],[参加者ID]],参加者リスト[],2)="","",VLOOKUP(テーブル2[[#This Row],[参加者ID]],参加者リスト[],2))</f>
        <v>EBA</v>
      </c>
      <c r="C9" s="1">
        <v>99</v>
      </c>
      <c r="D9" t="str">
        <f>IF(ドミニス[[#This Row],[GraficaID1]]="","",VLOOKUP(ドミニス[[#This Row],[GraficaID1]],リスト[],2))</f>
        <v>初音ミク ver.深海少女</v>
      </c>
      <c r="E9" t="str">
        <f>IF(ドミニス[[#This Row],[GraficaID1]]="","",VLOOKUP(ドミニス[[#This Row],[GraficaID1]],リスト[],3))</f>
        <v>NATURAL</v>
      </c>
      <c r="F9">
        <f>IF(ドミニス[[#This Row],[GraficaID1]]="",0,IF(ドミニス[[#This Row],[Grafica属性1]]="PURE",VLOOKUP(ドミニス[[#This Row],[GraficaID1]],リスト[],5),VLOOKUP(ドミニス[[#This Row],[GraficaID1]],リスト[],4)))</f>
        <v>105</v>
      </c>
      <c r="G9">
        <v>128</v>
      </c>
      <c r="H9" t="str">
        <f>IF(ドミニス[[#This Row],[GraficaID2]]="","",VLOOKUP(ドミニス[[#This Row],[GraficaID2]],リスト[],2))</f>
        <v>ライン</v>
      </c>
      <c r="I9" t="str">
        <f>IF(ドミニス[[#This Row],[GraficaID2]]="","",VLOOKUP(ドミニス[[#This Row],[GraficaID2]],リスト[],3))</f>
        <v>PASSION</v>
      </c>
      <c r="J9">
        <f>IF(ドミニス[[#This Row],[GraficaID2]]="",0,IF(ドミニス[[#This Row],[Grafica属性2]]="PURE",VLOOKUP(ドミニス[[#This Row],[GraficaID2]],リスト[],5),VLOOKUP(ドミニス[[#This Row],[GraficaID2]],リスト[],4)))</f>
        <v>108</v>
      </c>
      <c r="K9">
        <v>68</v>
      </c>
      <c r="L9" t="str">
        <f>IF(ドミニス[[#This Row],[GraficaID3]]="","",VLOOKUP(ドミニス[[#This Row],[GraficaID3]],リスト[],2))</f>
        <v>八重垣 命</v>
      </c>
      <c r="M9" t="str">
        <f>IF(ドミニス[[#This Row],[GraficaID3]]="","",VLOOKUP(ドミニス[[#This Row],[GraficaID3]],リスト[],3))</f>
        <v>DARK</v>
      </c>
      <c r="N9">
        <f>IF(ドミニス[[#This Row],[GraficaID3]]="",0,IF(ドミニス[[#This Row],[Grafica属性3]]="PURE",VLOOKUP(ドミニス[[#This Row],[GraficaID3]],リスト[],5),VLOOKUP(ドミニス[[#This Row],[GraficaID3]],リスト[],4)))</f>
        <v>106</v>
      </c>
      <c r="O9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319</v>
      </c>
    </row>
    <row r="10" spans="1:15" x14ac:dyDescent="0.25">
      <c r="A10" s="1">
        <f>参加者リスト!$A10</f>
        <v>9</v>
      </c>
      <c r="B10" s="4" t="str">
        <f>IF(VLOOKUP(テーブル2[[#This Row],[参加者ID]],参加者リスト[],2)="","",VLOOKUP(テーブル2[[#This Row],[参加者ID]],参加者リスト[],2))</f>
        <v>かご</v>
      </c>
      <c r="C10" s="1"/>
      <c r="D10" t="str">
        <f>IF(ドミニス[[#This Row],[GraficaID1]]="","",VLOOKUP(ドミニス[[#This Row],[GraficaID1]],リスト[],2))</f>
        <v/>
      </c>
      <c r="E10" t="str">
        <f>IF(ドミニス[[#This Row],[GraficaID1]]="","",VLOOKUP(ドミニス[[#This Row],[GraficaID1]],リスト[],3))</f>
        <v/>
      </c>
      <c r="F10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10" t="str">
        <f>IF(ドミニス[[#This Row],[GraficaID2]]="","",VLOOKUP(ドミニス[[#This Row],[GraficaID2]],リスト[],2))</f>
        <v/>
      </c>
      <c r="I10" t="str">
        <f>IF(ドミニス[[#This Row],[GraficaID2]]="","",VLOOKUP(ドミニス[[#This Row],[GraficaID2]],リスト[],3))</f>
        <v/>
      </c>
      <c r="J10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10" t="str">
        <f>IF(ドミニス[[#This Row],[GraficaID3]]="","",VLOOKUP(ドミニス[[#This Row],[GraficaID3]],リスト[],2))</f>
        <v/>
      </c>
      <c r="M10" t="str">
        <f>IF(ドミニス[[#This Row],[GraficaID3]]="","",VLOOKUP(ドミニス[[#This Row],[GraficaID3]],リスト[],3))</f>
        <v/>
      </c>
      <c r="N10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10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11" spans="1:15" x14ac:dyDescent="0.25">
      <c r="A11" s="1">
        <f>参加者リスト!$A11</f>
        <v>10</v>
      </c>
      <c r="B11" s="4" t="str">
        <f>IF(VLOOKUP(テーブル2[[#This Row],[参加者ID]],参加者リスト[],2)="","",VLOOKUP(テーブル2[[#This Row],[参加者ID]],参加者リスト[],2))</f>
        <v>LD.BROKN</v>
      </c>
      <c r="C11" s="1"/>
      <c r="D11" t="str">
        <f>IF(ドミニス[[#This Row],[GraficaID1]]="","",VLOOKUP(ドミニス[[#This Row],[GraficaID1]],リスト[],2))</f>
        <v/>
      </c>
      <c r="E11" t="str">
        <f>IF(ドミニス[[#This Row],[GraficaID1]]="","",VLOOKUP(ドミニス[[#This Row],[GraficaID1]],リスト[],3))</f>
        <v/>
      </c>
      <c r="F11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11" t="str">
        <f>IF(ドミニス[[#This Row],[GraficaID2]]="","",VLOOKUP(ドミニス[[#This Row],[GraficaID2]],リスト[],2))</f>
        <v/>
      </c>
      <c r="I11" t="str">
        <f>IF(ドミニス[[#This Row],[GraficaID2]]="","",VLOOKUP(ドミニス[[#This Row],[GraficaID2]],リスト[],3))</f>
        <v/>
      </c>
      <c r="J11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11" t="str">
        <f>IF(ドミニス[[#This Row],[GraficaID3]]="","",VLOOKUP(ドミニス[[#This Row],[GraficaID3]],リスト[],2))</f>
        <v/>
      </c>
      <c r="M11" t="str">
        <f>IF(ドミニス[[#This Row],[GraficaID3]]="","",VLOOKUP(ドミニス[[#This Row],[GraficaID3]],リスト[],3))</f>
        <v/>
      </c>
      <c r="N11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11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12" spans="1:15" x14ac:dyDescent="0.25">
      <c r="A12" s="1">
        <f>参加者リスト!$A12</f>
        <v>11</v>
      </c>
      <c r="B12" s="4" t="str">
        <f>IF(VLOOKUP(テーブル2[[#This Row],[参加者ID]],参加者リスト[],2)="","",VLOOKUP(テーブル2[[#This Row],[参加者ID]],参加者リスト[],2))</f>
        <v>米田</v>
      </c>
      <c r="C12" s="1"/>
      <c r="D12" t="str">
        <f>IF(ドミニス[[#This Row],[GraficaID1]]="","",VLOOKUP(ドミニス[[#This Row],[GraficaID1]],リスト[],2))</f>
        <v/>
      </c>
      <c r="E12" t="str">
        <f>IF(ドミニス[[#This Row],[GraficaID1]]="","",VLOOKUP(ドミニス[[#This Row],[GraficaID1]],リスト[],3))</f>
        <v/>
      </c>
      <c r="F12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12" t="str">
        <f>IF(ドミニス[[#This Row],[GraficaID2]]="","",VLOOKUP(ドミニス[[#This Row],[GraficaID2]],リスト[],2))</f>
        <v/>
      </c>
      <c r="I12" t="str">
        <f>IF(ドミニス[[#This Row],[GraficaID2]]="","",VLOOKUP(ドミニス[[#This Row],[GraficaID2]],リスト[],3))</f>
        <v/>
      </c>
      <c r="J12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12" t="str">
        <f>IF(ドミニス[[#This Row],[GraficaID3]]="","",VLOOKUP(ドミニス[[#This Row],[GraficaID3]],リスト[],2))</f>
        <v/>
      </c>
      <c r="M12" t="str">
        <f>IF(ドミニス[[#This Row],[GraficaID3]]="","",VLOOKUP(ドミニス[[#This Row],[GraficaID3]],リスト[],3))</f>
        <v/>
      </c>
      <c r="N12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12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13" spans="1:15" x14ac:dyDescent="0.25">
      <c r="A13" s="1">
        <f>参加者リスト!$A13</f>
        <v>12</v>
      </c>
      <c r="B13" s="4" t="str">
        <f>IF(VLOOKUP(テーブル2[[#This Row],[参加者ID]],参加者リスト[],2)="","",VLOOKUP(テーブル2[[#This Row],[参加者ID]],参加者リスト[],2))</f>
        <v>KOMA27</v>
      </c>
      <c r="C13" s="1">
        <v>170</v>
      </c>
      <c r="D13" t="str">
        <f>IF(ドミニス[[#This Row],[GraficaID1]]="","",VLOOKUP(ドミニス[[#This Row],[GraficaID1]],リスト[],2))</f>
        <v>メリー・ラ・テラス</v>
      </c>
      <c r="E13" t="str">
        <f>IF(ドミニス[[#This Row],[GraficaID1]]="","",VLOOKUP(ドミニス[[#This Row],[GraficaID1]],リスト[],3))</f>
        <v>PURE</v>
      </c>
      <c r="F13">
        <f>IF(ドミニス[[#This Row],[GraficaID1]]="",0,IF(ドミニス[[#This Row],[Grafica属性1]]="PURE",VLOOKUP(ドミニス[[#This Row],[GraficaID1]],リスト[],5),VLOOKUP(ドミニス[[#This Row],[GraficaID1]],リスト[],4)))</f>
        <v>148</v>
      </c>
      <c r="G13">
        <v>24</v>
      </c>
      <c r="H13" t="str">
        <f>IF(ドミニス[[#This Row],[GraficaID2]]="","",VLOOKUP(ドミニス[[#This Row],[GraficaID2]],リスト[],2))</f>
        <v>ラヴィーネ</v>
      </c>
      <c r="I13" t="str">
        <f>IF(ドミニス[[#This Row],[GraficaID2]]="","",VLOOKUP(ドミニス[[#This Row],[GraficaID2]],リスト[],3))</f>
        <v>COOL</v>
      </c>
      <c r="J13">
        <f>IF(ドミニス[[#This Row],[GraficaID2]]="",0,IF(ドミニス[[#This Row],[Grafica属性2]]="PURE",VLOOKUP(ドミニス[[#This Row],[GraficaID2]],リスト[],5),VLOOKUP(ドミニス[[#This Row],[GraficaID2]],リスト[],4)))</f>
        <v>122</v>
      </c>
      <c r="K13">
        <v>129</v>
      </c>
      <c r="L13" t="str">
        <f>IF(ドミニス[[#This Row],[GraficaID3]]="","",VLOOKUP(ドミニス[[#This Row],[GraficaID3]],リスト[],2))</f>
        <v>リキュア</v>
      </c>
      <c r="M13" t="str">
        <f>IF(ドミニス[[#This Row],[GraficaID3]]="","",VLOOKUP(ドミニス[[#This Row],[GraficaID3]],リスト[],3))</f>
        <v>PASSION</v>
      </c>
      <c r="N13">
        <f>IF(ドミニス[[#This Row],[GraficaID3]]="",0,IF(ドミニス[[#This Row],[Grafica属性3]]="PURE",VLOOKUP(ドミニス[[#This Row],[GraficaID3]],リスト[],5),VLOOKUP(ドミニス[[#This Row],[GraficaID3]],リスト[],4)))</f>
        <v>125</v>
      </c>
      <c r="O13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395</v>
      </c>
    </row>
    <row r="14" spans="1:15" x14ac:dyDescent="0.25">
      <c r="A14" s="1">
        <f>参加者リスト!$A14</f>
        <v>13</v>
      </c>
      <c r="B14" s="4" t="str">
        <f>IF(VLOOKUP(テーブル2[[#This Row],[参加者ID]],参加者リスト[],2)="","",VLOOKUP(テーブル2[[#This Row],[参加者ID]],参加者リスト[],2))</f>
        <v>J4QK.A</v>
      </c>
      <c r="C14" s="1">
        <v>110</v>
      </c>
      <c r="D14" t="str">
        <f>IF(ドミニス[[#This Row],[GraficaID1]]="","",VLOOKUP(ドミニス[[#This Row],[GraficaID1]],リスト[],2))</f>
        <v>アクセル・レッドブランド</v>
      </c>
      <c r="E14" t="str">
        <f>IF(ドミニス[[#This Row],[GraficaID1]]="","",VLOOKUP(ドミニス[[#This Row],[GraficaID1]],リスト[],3))</f>
        <v>PASSION</v>
      </c>
      <c r="F14">
        <f>IF(ドミニス[[#This Row],[GraficaID1]]="",0,IF(ドミニス[[#This Row],[Grafica属性1]]="PURE",VLOOKUP(ドミニス[[#This Row],[GraficaID1]],リスト[],5),VLOOKUP(ドミニス[[#This Row],[GraficaID1]],リスト[],4)))</f>
        <v>107</v>
      </c>
      <c r="G14">
        <v>125</v>
      </c>
      <c r="H14" t="str">
        <f>IF(ドミニス[[#This Row],[GraficaID2]]="","",VLOOKUP(ドミニス[[#This Row],[GraficaID2]],リスト[],2))</f>
        <v>マグナス・ブリッツェン</v>
      </c>
      <c r="I14" t="str">
        <f>IF(ドミニス[[#This Row],[GraficaID2]]="","",VLOOKUP(ドミニス[[#This Row],[GraficaID2]],リスト[],3))</f>
        <v>PASSION</v>
      </c>
      <c r="J14">
        <f>IF(ドミニス[[#This Row],[GraficaID2]]="",0,IF(ドミニス[[#This Row],[Grafica属性2]]="PURE",VLOOKUP(ドミニス[[#This Row],[GraficaID2]],リスト[],5),VLOOKUP(ドミニス[[#This Row],[GraficaID2]],リスト[],4)))</f>
        <v>108</v>
      </c>
      <c r="K14">
        <v>78</v>
      </c>
      <c r="L14" t="str">
        <f>IF(ドミニス[[#This Row],[GraficaID3]]="","",VLOOKUP(ドミニス[[#This Row],[GraficaID3]],リスト[],2))</f>
        <v>シプル</v>
      </c>
      <c r="M14" t="str">
        <f>IF(ドミニス[[#This Row],[GraficaID3]]="","",VLOOKUP(ドミニス[[#This Row],[GraficaID3]],リスト[],3))</f>
        <v>NATURAL</v>
      </c>
      <c r="N14">
        <f>IF(ドミニス[[#This Row],[GraficaID3]]="",0,IF(ドミニス[[#This Row],[Grafica属性3]]="PURE",VLOOKUP(ドミニス[[#This Row],[GraficaID3]],リスト[],5),VLOOKUP(ドミニス[[#This Row],[GraficaID3]],リスト[],4)))</f>
        <v>109</v>
      </c>
      <c r="O14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324</v>
      </c>
    </row>
    <row r="15" spans="1:15" x14ac:dyDescent="0.25">
      <c r="A15" s="1">
        <f>参加者リスト!$A15</f>
        <v>14</v>
      </c>
      <c r="B15" s="4" t="str">
        <f>IF(VLOOKUP(テーブル2[[#This Row],[参加者ID]],参加者リスト[],2)="","",VLOOKUP(テーブル2[[#This Row],[参加者ID]],参加者リスト[],2))</f>
        <v>ゆずたん</v>
      </c>
      <c r="C15" s="1"/>
      <c r="D15" t="str">
        <f>IF(ドミニス[[#This Row],[GraficaID1]]="","",VLOOKUP(ドミニス[[#This Row],[GraficaID1]],リスト[],2))</f>
        <v/>
      </c>
      <c r="E15" t="str">
        <f>IF(ドミニス[[#This Row],[GraficaID1]]="","",VLOOKUP(ドミニス[[#This Row],[GraficaID1]],リスト[],3))</f>
        <v/>
      </c>
      <c r="F15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15" t="str">
        <f>IF(ドミニス[[#This Row],[GraficaID2]]="","",VLOOKUP(ドミニス[[#This Row],[GraficaID2]],リスト[],2))</f>
        <v/>
      </c>
      <c r="I15" t="str">
        <f>IF(ドミニス[[#This Row],[GraficaID2]]="","",VLOOKUP(ドミニス[[#This Row],[GraficaID2]],リスト[],3))</f>
        <v/>
      </c>
      <c r="J15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15" t="str">
        <f>IF(ドミニス[[#This Row],[GraficaID3]]="","",VLOOKUP(ドミニス[[#This Row],[GraficaID3]],リスト[],2))</f>
        <v/>
      </c>
      <c r="M15" t="str">
        <f>IF(ドミニス[[#This Row],[GraficaID3]]="","",VLOOKUP(ドミニス[[#This Row],[GraficaID3]],リスト[],3))</f>
        <v/>
      </c>
      <c r="N15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15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16" spans="1:15" x14ac:dyDescent="0.25">
      <c r="A16" s="1">
        <f>参加者リスト!$A16</f>
        <v>15</v>
      </c>
      <c r="B16" s="4" t="str">
        <f>IF(VLOOKUP(テーブル2[[#This Row],[参加者ID]],参加者リスト[],2)="","",VLOOKUP(テーブル2[[#This Row],[参加者ID]],参加者リスト[],2))</f>
        <v>BAITO</v>
      </c>
      <c r="C16" s="1"/>
      <c r="D16" t="str">
        <f>IF(ドミニス[[#This Row],[GraficaID1]]="","",VLOOKUP(ドミニス[[#This Row],[GraficaID1]],リスト[],2))</f>
        <v/>
      </c>
      <c r="E16" t="str">
        <f>IF(ドミニス[[#This Row],[GraficaID1]]="","",VLOOKUP(ドミニス[[#This Row],[GraficaID1]],リスト[],3))</f>
        <v/>
      </c>
      <c r="F16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16" t="str">
        <f>IF(ドミニス[[#This Row],[GraficaID2]]="","",VLOOKUP(ドミニス[[#This Row],[GraficaID2]],リスト[],2))</f>
        <v/>
      </c>
      <c r="I16" t="str">
        <f>IF(ドミニス[[#This Row],[GraficaID2]]="","",VLOOKUP(ドミニス[[#This Row],[GraficaID2]],リスト[],3))</f>
        <v/>
      </c>
      <c r="J16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16" t="str">
        <f>IF(ドミニス[[#This Row],[GraficaID3]]="","",VLOOKUP(ドミニス[[#This Row],[GraficaID3]],リスト[],2))</f>
        <v/>
      </c>
      <c r="M16" t="str">
        <f>IF(ドミニス[[#This Row],[GraficaID3]]="","",VLOOKUP(ドミニス[[#This Row],[GraficaID3]],リスト[],3))</f>
        <v/>
      </c>
      <c r="N16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16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17" spans="1:15" x14ac:dyDescent="0.25">
      <c r="A17" s="1">
        <f>参加者リスト!$A17</f>
        <v>16</v>
      </c>
      <c r="B17" s="4" t="str">
        <f>IF(VLOOKUP(テーブル2[[#This Row],[参加者ID]],参加者リスト[],2)="","",VLOOKUP(テーブル2[[#This Row],[参加者ID]],参加者リスト[],2))</f>
        <v>さんらいく</v>
      </c>
      <c r="C17" s="1"/>
      <c r="D17" t="str">
        <f>IF(ドミニス[[#This Row],[GraficaID1]]="","",VLOOKUP(ドミニス[[#This Row],[GraficaID1]],リスト[],2))</f>
        <v/>
      </c>
      <c r="E17" t="str">
        <f>IF(ドミニス[[#This Row],[GraficaID1]]="","",VLOOKUP(ドミニス[[#This Row],[GraficaID1]],リスト[],3))</f>
        <v/>
      </c>
      <c r="F17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17" t="str">
        <f>IF(ドミニス[[#This Row],[GraficaID2]]="","",VLOOKUP(ドミニス[[#This Row],[GraficaID2]],リスト[],2))</f>
        <v/>
      </c>
      <c r="I17" t="str">
        <f>IF(ドミニス[[#This Row],[GraficaID2]]="","",VLOOKUP(ドミニス[[#This Row],[GraficaID2]],リスト[],3))</f>
        <v/>
      </c>
      <c r="J17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17" t="str">
        <f>IF(ドミニス[[#This Row],[GraficaID3]]="","",VLOOKUP(ドミニス[[#This Row],[GraficaID3]],リスト[],2))</f>
        <v/>
      </c>
      <c r="M17" t="str">
        <f>IF(ドミニス[[#This Row],[GraficaID3]]="","",VLOOKUP(ドミニス[[#This Row],[GraficaID3]],リスト[],3))</f>
        <v/>
      </c>
      <c r="N17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17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18" spans="1:15" x14ac:dyDescent="0.25">
      <c r="A18" s="1">
        <f>参加者リスト!$A18</f>
        <v>17</v>
      </c>
      <c r="B18" s="4" t="str">
        <f>IF(VLOOKUP(テーブル2[[#This Row],[参加者ID]],参加者リスト[],2)="","",VLOOKUP(テーブル2[[#This Row],[参加者ID]],参加者リスト[],2))</f>
        <v>てあら</v>
      </c>
      <c r="C18" s="1"/>
      <c r="D18" t="str">
        <f>IF(ドミニス[[#This Row],[GraficaID1]]="","",VLOOKUP(ドミニス[[#This Row],[GraficaID1]],リスト[],2))</f>
        <v/>
      </c>
      <c r="E18" t="str">
        <f>IF(ドミニス[[#This Row],[GraficaID1]]="","",VLOOKUP(ドミニス[[#This Row],[GraficaID1]],リスト[],3))</f>
        <v/>
      </c>
      <c r="F18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18" t="str">
        <f>IF(ドミニス[[#This Row],[GraficaID2]]="","",VLOOKUP(ドミニス[[#This Row],[GraficaID2]],リスト[],2))</f>
        <v/>
      </c>
      <c r="I18" t="str">
        <f>IF(ドミニス[[#This Row],[GraficaID2]]="","",VLOOKUP(ドミニス[[#This Row],[GraficaID2]],リスト[],3))</f>
        <v/>
      </c>
      <c r="J18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18" t="str">
        <f>IF(ドミニス[[#This Row],[GraficaID3]]="","",VLOOKUP(ドミニス[[#This Row],[GraficaID3]],リスト[],2))</f>
        <v/>
      </c>
      <c r="M18" t="str">
        <f>IF(ドミニス[[#This Row],[GraficaID3]]="","",VLOOKUP(ドミニス[[#This Row],[GraficaID3]],リスト[],3))</f>
        <v/>
      </c>
      <c r="N18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18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19" spans="1:15" x14ac:dyDescent="0.25">
      <c r="A19" s="1">
        <f>参加者リスト!$A19</f>
        <v>18</v>
      </c>
      <c r="B19" s="4" t="str">
        <f>IF(VLOOKUP(テーブル2[[#This Row],[参加者ID]],参加者リスト[],2)="","",VLOOKUP(テーブル2[[#This Row],[参加者ID]],参加者リスト[],2))</f>
        <v>のあたま</v>
      </c>
      <c r="C19" s="1">
        <v>133</v>
      </c>
      <c r="D19" t="str">
        <f>IF(ドミニス[[#This Row],[GraficaID1]]="","",VLOOKUP(ドミニス[[#This Row],[GraficaID1]],リスト[],2))</f>
        <v>筋骨竜二</v>
      </c>
      <c r="E19" t="str">
        <f>IF(ドミニス[[#This Row],[GraficaID1]]="","",VLOOKUP(ドミニス[[#This Row],[GraficaID1]],リスト[],3))</f>
        <v>PASSION</v>
      </c>
      <c r="F19">
        <f>IF(ドミニス[[#This Row],[GraficaID1]]="",0,IF(ドミニス[[#This Row],[Grafica属性1]]="PURE",VLOOKUP(ドミニス[[#This Row],[GraficaID1]],リスト[],5),VLOOKUP(ドミニス[[#This Row],[GraficaID1]],リスト[],4)))</f>
        <v>110</v>
      </c>
      <c r="G19">
        <v>169</v>
      </c>
      <c r="H19" t="str">
        <f>IF(ドミニス[[#This Row],[GraficaID2]]="","",VLOOKUP(ドミニス[[#This Row],[GraficaID2]],リスト[],2))</f>
        <v>メディスィア</v>
      </c>
      <c r="I19" t="str">
        <f>IF(ドミニス[[#This Row],[GraficaID2]]="","",VLOOKUP(ドミニス[[#This Row],[GraficaID2]],リスト[],3))</f>
        <v>PURE</v>
      </c>
      <c r="J19">
        <f>IF(ドミニス[[#This Row],[GraficaID2]]="",0,IF(ドミニス[[#This Row],[Grafica属性2]]="PURE",VLOOKUP(ドミニス[[#This Row],[GraficaID2]],リスト[],5),VLOOKUP(ドミニス[[#This Row],[GraficaID2]],リスト[],4)))</f>
        <v>136</v>
      </c>
      <c r="K19">
        <v>26</v>
      </c>
      <c r="L19" t="str">
        <f>IF(ドミニス[[#This Row],[GraficaID3]]="","",VLOOKUP(ドミニス[[#This Row],[GraficaID3]],リスト[],2))</f>
        <v>レイ</v>
      </c>
      <c r="M19" t="str">
        <f>IF(ドミニス[[#This Row],[GraficaID3]]="","",VLOOKUP(ドミニス[[#This Row],[GraficaID3]],リスト[],3))</f>
        <v>COOL</v>
      </c>
      <c r="N19">
        <f>IF(ドミニス[[#This Row],[GraficaID3]]="",0,IF(ドミニス[[#This Row],[Grafica属性3]]="PURE",VLOOKUP(ドミニス[[#This Row],[GraficaID3]],リスト[],5),VLOOKUP(ドミニス[[#This Row],[GraficaID3]],リスト[],4)))</f>
        <v>104</v>
      </c>
      <c r="O19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350</v>
      </c>
    </row>
    <row r="20" spans="1:15" x14ac:dyDescent="0.25">
      <c r="A20" s="1">
        <f>参加者リスト!$A20</f>
        <v>19</v>
      </c>
      <c r="B20" s="4" t="str">
        <f>IF(VLOOKUP(テーブル2[[#This Row],[参加者ID]],参加者リスト[],2)="","",VLOOKUP(テーブル2[[#This Row],[参加者ID]],参加者リスト[],2))</f>
        <v>AK*2Y</v>
      </c>
      <c r="C20" s="1"/>
      <c r="D20" t="str">
        <f>IF(ドミニス[[#This Row],[GraficaID1]]="","",VLOOKUP(ドミニス[[#This Row],[GraficaID1]],リスト[],2))</f>
        <v/>
      </c>
      <c r="E20" t="str">
        <f>IF(ドミニス[[#This Row],[GraficaID1]]="","",VLOOKUP(ドミニス[[#This Row],[GraficaID1]],リスト[],3))</f>
        <v/>
      </c>
      <c r="F20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0" t="str">
        <f>IF(ドミニス[[#This Row],[GraficaID2]]="","",VLOOKUP(ドミニス[[#This Row],[GraficaID2]],リスト[],2))</f>
        <v/>
      </c>
      <c r="I20" t="str">
        <f>IF(ドミニス[[#This Row],[GraficaID2]]="","",VLOOKUP(ドミニス[[#This Row],[GraficaID2]],リスト[],3))</f>
        <v/>
      </c>
      <c r="J20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0" t="str">
        <f>IF(ドミニス[[#This Row],[GraficaID3]]="","",VLOOKUP(ドミニス[[#This Row],[GraficaID3]],リスト[],2))</f>
        <v/>
      </c>
      <c r="M20" t="str">
        <f>IF(ドミニス[[#This Row],[GraficaID3]]="","",VLOOKUP(ドミニス[[#This Row],[GraficaID3]],リスト[],3))</f>
        <v/>
      </c>
      <c r="N20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0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21" spans="1:15" x14ac:dyDescent="0.25">
      <c r="A21" s="1">
        <f>参加者リスト!$A21</f>
        <v>20</v>
      </c>
      <c r="B21" s="4" t="str">
        <f>IF(VLOOKUP(テーブル2[[#This Row],[参加者ID]],参加者リスト[],2)="","",VLOOKUP(テーブル2[[#This Row],[参加者ID]],参加者リスト[],2))</f>
        <v>PESCE</v>
      </c>
      <c r="C21" s="1"/>
      <c r="D21" t="str">
        <f>IF(ドミニス[[#This Row],[GraficaID1]]="","",VLOOKUP(ドミニス[[#This Row],[GraficaID1]],リスト[],2))</f>
        <v/>
      </c>
      <c r="E21" t="str">
        <f>IF(ドミニス[[#This Row],[GraficaID1]]="","",VLOOKUP(ドミニス[[#This Row],[GraficaID1]],リスト[],3))</f>
        <v/>
      </c>
      <c r="F21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1" t="str">
        <f>IF(ドミニス[[#This Row],[GraficaID2]]="","",VLOOKUP(ドミニス[[#This Row],[GraficaID2]],リスト[],2))</f>
        <v/>
      </c>
      <c r="I21" t="str">
        <f>IF(ドミニス[[#This Row],[GraficaID2]]="","",VLOOKUP(ドミニス[[#This Row],[GraficaID2]],リスト[],3))</f>
        <v/>
      </c>
      <c r="J21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1" t="str">
        <f>IF(ドミニス[[#This Row],[GraficaID3]]="","",VLOOKUP(ドミニス[[#This Row],[GraficaID3]],リスト[],2))</f>
        <v/>
      </c>
      <c r="M21" t="str">
        <f>IF(ドミニス[[#This Row],[GraficaID3]]="","",VLOOKUP(ドミニス[[#This Row],[GraficaID3]],リスト[],3))</f>
        <v/>
      </c>
      <c r="N21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1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22" spans="1:15" x14ac:dyDescent="0.25">
      <c r="A22" s="1">
        <f>参加者リスト!$A22</f>
        <v>21</v>
      </c>
      <c r="B22" s="4" t="str">
        <f>IF(VLOOKUP(テーブル2[[#This Row],[参加者ID]],参加者リスト[],2)="","",VLOOKUP(テーブル2[[#This Row],[参加者ID]],参加者リスト[],2))</f>
        <v>FLYSKY</v>
      </c>
      <c r="C22" s="1"/>
      <c r="D22" t="str">
        <f>IF(ドミニス[[#This Row],[GraficaID1]]="","",VLOOKUP(ドミニス[[#This Row],[GraficaID1]],リスト[],2))</f>
        <v/>
      </c>
      <c r="E22" t="str">
        <f>IF(ドミニス[[#This Row],[GraficaID1]]="","",VLOOKUP(ドミニス[[#This Row],[GraficaID1]],リスト[],3))</f>
        <v/>
      </c>
      <c r="F22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2" t="str">
        <f>IF(ドミニス[[#This Row],[GraficaID2]]="","",VLOOKUP(ドミニス[[#This Row],[GraficaID2]],リスト[],2))</f>
        <v/>
      </c>
      <c r="I22" t="str">
        <f>IF(ドミニス[[#This Row],[GraficaID2]]="","",VLOOKUP(ドミニス[[#This Row],[GraficaID2]],リスト[],3))</f>
        <v/>
      </c>
      <c r="J22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2" t="str">
        <f>IF(ドミニス[[#This Row],[GraficaID3]]="","",VLOOKUP(ドミニス[[#This Row],[GraficaID3]],リスト[],2))</f>
        <v/>
      </c>
      <c r="M22" t="str">
        <f>IF(ドミニス[[#This Row],[GraficaID3]]="","",VLOOKUP(ドミニス[[#This Row],[GraficaID3]],リスト[],3))</f>
        <v/>
      </c>
      <c r="N22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2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23" spans="1:15" x14ac:dyDescent="0.25">
      <c r="A23" s="1">
        <f>参加者リスト!$A23</f>
        <v>22</v>
      </c>
      <c r="B23" s="4" t="str">
        <f>IF(VLOOKUP(テーブル2[[#This Row],[参加者ID]],参加者リスト[],2)="","",VLOOKUP(テーブル2[[#This Row],[参加者ID]],参加者リスト[],2))</f>
        <v>NOTE</v>
      </c>
      <c r="C23" s="1"/>
      <c r="D23" t="str">
        <f>IF(ドミニス[[#This Row],[GraficaID1]]="","",VLOOKUP(ドミニス[[#This Row],[GraficaID1]],リスト[],2))</f>
        <v/>
      </c>
      <c r="E23" t="str">
        <f>IF(ドミニス[[#This Row],[GraficaID1]]="","",VLOOKUP(ドミニス[[#This Row],[GraficaID1]],リスト[],3))</f>
        <v/>
      </c>
      <c r="F23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3" t="str">
        <f>IF(ドミニス[[#This Row],[GraficaID2]]="","",VLOOKUP(ドミニス[[#This Row],[GraficaID2]],リスト[],2))</f>
        <v/>
      </c>
      <c r="I23" t="str">
        <f>IF(ドミニス[[#This Row],[GraficaID2]]="","",VLOOKUP(ドミニス[[#This Row],[GraficaID2]],リスト[],3))</f>
        <v/>
      </c>
      <c r="J23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3" t="str">
        <f>IF(ドミニス[[#This Row],[GraficaID3]]="","",VLOOKUP(ドミニス[[#This Row],[GraficaID3]],リスト[],2))</f>
        <v/>
      </c>
      <c r="M23" t="str">
        <f>IF(ドミニス[[#This Row],[GraficaID3]]="","",VLOOKUP(ドミニス[[#This Row],[GraficaID3]],リスト[],3))</f>
        <v/>
      </c>
      <c r="N23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3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24" spans="1:15" x14ac:dyDescent="0.25">
      <c r="A24" s="1">
        <f>参加者リスト!$A24</f>
        <v>23</v>
      </c>
      <c r="B24" s="4" t="str">
        <f>IF(VLOOKUP(テーブル2[[#This Row],[参加者ID]],参加者リスト[],2)="","",VLOOKUP(テーブル2[[#This Row],[参加者ID]],参加者リスト[],2))</f>
        <v>KANAK</v>
      </c>
      <c r="C24" s="1">
        <v>43</v>
      </c>
      <c r="D24" t="str">
        <f>IF(ドミニス[[#This Row],[GraficaID1]]="","",VLOOKUP(ドミニス[[#This Row],[GraficaID1]],リスト[],2))</f>
        <v>オーキヌス</v>
      </c>
      <c r="E24" t="str">
        <f>IF(ドミニス[[#This Row],[GraficaID1]]="","",VLOOKUP(ドミニス[[#This Row],[GraficaID1]],リスト[],3))</f>
        <v>DARK</v>
      </c>
      <c r="F24">
        <f>IF(ドミニス[[#This Row],[GraficaID1]]="",0,IF(ドミニス[[#This Row],[Grafica属性1]]="PURE",VLOOKUP(ドミニス[[#This Row],[GraficaID1]],リスト[],5),VLOOKUP(ドミニス[[#This Row],[GraficaID1]],リスト[],4)))</f>
        <v>114</v>
      </c>
      <c r="G24">
        <v>187</v>
      </c>
      <c r="H24" t="str">
        <f>IF(ドミニス[[#This Row],[GraficaID2]]="","",VLOOKUP(ドミニス[[#This Row],[GraficaID2]],リスト[],2))</f>
        <v>ヒズミ</v>
      </c>
      <c r="I24" t="str">
        <f>IF(ドミニス[[#This Row],[GraficaID2]]="","",VLOOKUP(ドミニス[[#This Row],[GraficaID2]],リスト[],3))</f>
        <v>DARK</v>
      </c>
      <c r="J24">
        <f>IF(ドミニス[[#This Row],[GraficaID2]]="",0,IF(ドミニス[[#This Row],[Grafica属性2]]="PURE",VLOOKUP(ドミニス[[#This Row],[GraficaID2]],リスト[],5),VLOOKUP(ドミニス[[#This Row],[GraficaID2]],リスト[],4)))</f>
        <v>110</v>
      </c>
      <c r="K24">
        <v>42</v>
      </c>
      <c r="L24" t="str">
        <f>IF(ドミニス[[#This Row],[GraficaID3]]="","",VLOOKUP(ドミニス[[#This Row],[GraficaID3]],リスト[],2))</f>
        <v>ヴィオレッタ</v>
      </c>
      <c r="M24" t="str">
        <f>IF(ドミニス[[#This Row],[GraficaID3]]="","",VLOOKUP(ドミニス[[#This Row],[GraficaID3]],リスト[],3))</f>
        <v>DARK</v>
      </c>
      <c r="N24">
        <f>IF(ドミニス[[#This Row],[GraficaID3]]="",0,IF(ドミニス[[#This Row],[Grafica属性3]]="PURE",VLOOKUP(ドミニス[[#This Row],[GraficaID3]],リスト[],5),VLOOKUP(ドミニス[[#This Row],[GraficaID3]],リスト[],4)))</f>
        <v>103</v>
      </c>
      <c r="O24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327</v>
      </c>
    </row>
    <row r="25" spans="1:15" x14ac:dyDescent="0.25">
      <c r="A25" s="1">
        <f>参加者リスト!$A25</f>
        <v>24</v>
      </c>
      <c r="B25" s="4" t="str">
        <f>IF(VLOOKUP(テーブル2[[#This Row],[参加者ID]],参加者リスト[],2)="","",VLOOKUP(テーブル2[[#This Row],[参加者ID]],参加者リスト[],2))</f>
        <v>ぼ〜ん</v>
      </c>
      <c r="C25" s="1"/>
      <c r="D25" t="str">
        <f>IF(ドミニス[[#This Row],[GraficaID1]]="","",VLOOKUP(ドミニス[[#This Row],[GraficaID1]],リスト[],2))</f>
        <v/>
      </c>
      <c r="E25" t="str">
        <f>IF(ドミニス[[#This Row],[GraficaID1]]="","",VLOOKUP(ドミニス[[#This Row],[GraficaID1]],リスト[],3))</f>
        <v/>
      </c>
      <c r="F25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5" t="str">
        <f>IF(ドミニス[[#This Row],[GraficaID2]]="","",VLOOKUP(ドミニス[[#This Row],[GraficaID2]],リスト[],2))</f>
        <v/>
      </c>
      <c r="I25" t="str">
        <f>IF(ドミニス[[#This Row],[GraficaID2]]="","",VLOOKUP(ドミニス[[#This Row],[GraficaID2]],リスト[],3))</f>
        <v/>
      </c>
      <c r="J25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5" t="str">
        <f>IF(ドミニス[[#This Row],[GraficaID3]]="","",VLOOKUP(ドミニス[[#This Row],[GraficaID3]],リスト[],2))</f>
        <v/>
      </c>
      <c r="M25" t="str">
        <f>IF(ドミニス[[#This Row],[GraficaID3]]="","",VLOOKUP(ドミニス[[#This Row],[GraficaID3]],リスト[],3))</f>
        <v/>
      </c>
      <c r="N25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5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26" spans="1:15" x14ac:dyDescent="0.25">
      <c r="A26" s="1">
        <f>参加者リスト!$A26</f>
        <v>25</v>
      </c>
      <c r="B26" s="4" t="str">
        <f>IF(VLOOKUP(テーブル2[[#This Row],[参加者ID]],参加者リスト[],2)="","",VLOOKUP(テーブル2[[#This Row],[参加者ID]],参加者リスト[],2))</f>
        <v>すとろう</v>
      </c>
      <c r="C26" s="1"/>
      <c r="D26" t="str">
        <f>IF(ドミニス[[#This Row],[GraficaID1]]="","",VLOOKUP(ドミニス[[#This Row],[GraficaID1]],リスト[],2))</f>
        <v/>
      </c>
      <c r="E26" t="str">
        <f>IF(ドミニス[[#This Row],[GraficaID1]]="","",VLOOKUP(ドミニス[[#This Row],[GraficaID1]],リスト[],3))</f>
        <v/>
      </c>
      <c r="F26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6" t="str">
        <f>IF(ドミニス[[#This Row],[GraficaID2]]="","",VLOOKUP(ドミニス[[#This Row],[GraficaID2]],リスト[],2))</f>
        <v/>
      </c>
      <c r="I26" t="str">
        <f>IF(ドミニス[[#This Row],[GraficaID2]]="","",VLOOKUP(ドミニス[[#This Row],[GraficaID2]],リスト[],3))</f>
        <v/>
      </c>
      <c r="J26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6" t="str">
        <f>IF(ドミニス[[#This Row],[GraficaID3]]="","",VLOOKUP(ドミニス[[#This Row],[GraficaID3]],リスト[],2))</f>
        <v/>
      </c>
      <c r="M26" t="str">
        <f>IF(ドミニス[[#This Row],[GraficaID3]]="","",VLOOKUP(ドミニス[[#This Row],[GraficaID3]],リスト[],3))</f>
        <v/>
      </c>
      <c r="N26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6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27" spans="1:15" x14ac:dyDescent="0.25">
      <c r="A27" s="1">
        <f>参加者リスト!$A27</f>
        <v>26</v>
      </c>
      <c r="B27" s="4" t="str">
        <f>IF(VLOOKUP(テーブル2[[#This Row],[参加者ID]],参加者リスト[],2)="","",VLOOKUP(テーブル2[[#This Row],[参加者ID]],参加者リスト[],2))</f>
        <v>テティス</v>
      </c>
      <c r="C27" s="1"/>
      <c r="D27" t="str">
        <f>IF(ドミニス[[#This Row],[GraficaID1]]="","",VLOOKUP(ドミニス[[#This Row],[GraficaID1]],リスト[],2))</f>
        <v/>
      </c>
      <c r="E27" t="str">
        <f>IF(ドミニス[[#This Row],[GraficaID1]]="","",VLOOKUP(ドミニス[[#This Row],[GraficaID1]],リスト[],3))</f>
        <v/>
      </c>
      <c r="F27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7" t="str">
        <f>IF(ドミニス[[#This Row],[GraficaID2]]="","",VLOOKUP(ドミニス[[#This Row],[GraficaID2]],リスト[],2))</f>
        <v/>
      </c>
      <c r="I27" t="str">
        <f>IF(ドミニス[[#This Row],[GraficaID2]]="","",VLOOKUP(ドミニス[[#This Row],[GraficaID2]],リスト[],3))</f>
        <v/>
      </c>
      <c r="J27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7" t="str">
        <f>IF(ドミニス[[#This Row],[GraficaID3]]="","",VLOOKUP(ドミニス[[#This Row],[GraficaID3]],リスト[],2))</f>
        <v/>
      </c>
      <c r="M27" t="str">
        <f>IF(ドミニス[[#This Row],[GraficaID3]]="","",VLOOKUP(ドミニス[[#This Row],[GraficaID3]],リスト[],3))</f>
        <v/>
      </c>
      <c r="N27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7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28" spans="1:15" x14ac:dyDescent="0.25">
      <c r="A28" s="1">
        <f>参加者リスト!$A28</f>
        <v>27</v>
      </c>
      <c r="B28" s="4" t="str">
        <f>IF(VLOOKUP(テーブル2[[#This Row],[参加者ID]],参加者リスト[],2)="","",VLOOKUP(テーブル2[[#This Row],[参加者ID]],参加者リスト[],2))</f>
        <v>朝咲</v>
      </c>
      <c r="C28" s="1"/>
      <c r="D28" t="str">
        <f>IF(ドミニス[[#This Row],[GraficaID1]]="","",VLOOKUP(ドミニス[[#This Row],[GraficaID1]],リスト[],2))</f>
        <v/>
      </c>
      <c r="E28" t="str">
        <f>IF(ドミニス[[#This Row],[GraficaID1]]="","",VLOOKUP(ドミニス[[#This Row],[GraficaID1]],リスト[],3))</f>
        <v/>
      </c>
      <c r="F28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8" t="str">
        <f>IF(ドミニス[[#This Row],[GraficaID2]]="","",VLOOKUP(ドミニス[[#This Row],[GraficaID2]],リスト[],2))</f>
        <v/>
      </c>
      <c r="I28" t="str">
        <f>IF(ドミニス[[#This Row],[GraficaID2]]="","",VLOOKUP(ドミニス[[#This Row],[GraficaID2]],リスト[],3))</f>
        <v/>
      </c>
      <c r="J28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8" t="str">
        <f>IF(ドミニス[[#This Row],[GraficaID3]]="","",VLOOKUP(ドミニス[[#This Row],[GraficaID3]],リスト[],2))</f>
        <v/>
      </c>
      <c r="M28" t="str">
        <f>IF(ドミニス[[#This Row],[GraficaID3]]="","",VLOOKUP(ドミニス[[#This Row],[GraficaID3]],リスト[],3))</f>
        <v/>
      </c>
      <c r="N28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8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29" spans="1:15" x14ac:dyDescent="0.25">
      <c r="A29" s="1">
        <f>参加者リスト!$A29</f>
        <v>28</v>
      </c>
      <c r="B29" s="4" t="str">
        <f>IF(VLOOKUP(テーブル2[[#This Row],[参加者ID]],参加者リスト[],2)="","",VLOOKUP(テーブル2[[#This Row],[参加者ID]],参加者リスト[],2))</f>
        <v>菓子</v>
      </c>
      <c r="C29" s="1"/>
      <c r="D29" t="str">
        <f>IF(ドミニス[[#This Row],[GraficaID1]]="","",VLOOKUP(ドミニス[[#This Row],[GraficaID1]],リスト[],2))</f>
        <v/>
      </c>
      <c r="E29" t="str">
        <f>IF(ドミニス[[#This Row],[GraficaID1]]="","",VLOOKUP(ドミニス[[#This Row],[GraficaID1]],リスト[],3))</f>
        <v/>
      </c>
      <c r="F29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29" t="str">
        <f>IF(ドミニス[[#This Row],[GraficaID2]]="","",VLOOKUP(ドミニス[[#This Row],[GraficaID2]],リスト[],2))</f>
        <v/>
      </c>
      <c r="I29" t="str">
        <f>IF(ドミニス[[#This Row],[GraficaID2]]="","",VLOOKUP(ドミニス[[#This Row],[GraficaID2]],リスト[],3))</f>
        <v/>
      </c>
      <c r="J29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29" t="str">
        <f>IF(ドミニス[[#This Row],[GraficaID3]]="","",VLOOKUP(ドミニス[[#This Row],[GraficaID3]],リスト[],2))</f>
        <v/>
      </c>
      <c r="M29" t="str">
        <f>IF(ドミニス[[#This Row],[GraficaID3]]="","",VLOOKUP(ドミニス[[#This Row],[GraficaID3]],リスト[],3))</f>
        <v/>
      </c>
      <c r="N29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29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30" spans="1:15" x14ac:dyDescent="0.3">
      <c r="A30" s="1">
        <f>参加者リスト!$A30</f>
        <v>29</v>
      </c>
      <c r="B30" s="4" t="str">
        <f>IF(VLOOKUP(テーブル2[[#This Row],[参加者ID]],参加者リスト[],2)="","",VLOOKUP(テーブル2[[#This Row],[参加者ID]],参加者リスト[],2))</f>
        <v>しゃー</v>
      </c>
      <c r="C30" s="1"/>
      <c r="D30" t="str">
        <f>IF(ドミニス[[#This Row],[GraficaID1]]="","",VLOOKUP(ドミニス[[#This Row],[GraficaID1]],リスト[],2))</f>
        <v/>
      </c>
      <c r="E30" t="str">
        <f>IF(ドミニス[[#This Row],[GraficaID1]]="","",VLOOKUP(ドミニス[[#This Row],[GraficaID1]],リスト[],3))</f>
        <v/>
      </c>
      <c r="F30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30" t="str">
        <f>IF(ドミニス[[#This Row],[GraficaID2]]="","",VLOOKUP(ドミニス[[#This Row],[GraficaID2]],リスト[],2))</f>
        <v/>
      </c>
      <c r="I30" t="str">
        <f>IF(ドミニス[[#This Row],[GraficaID2]]="","",VLOOKUP(ドミニス[[#This Row],[GraficaID2]],リスト[],3))</f>
        <v/>
      </c>
      <c r="J30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30" t="str">
        <f>IF(ドミニス[[#This Row],[GraficaID3]]="","",VLOOKUP(ドミニス[[#This Row],[GraficaID3]],リスト[],2))</f>
        <v/>
      </c>
      <c r="M30" t="str">
        <f>IF(ドミニス[[#This Row],[GraficaID3]]="","",VLOOKUP(ドミニス[[#This Row],[GraficaID3]],リスト[],3))</f>
        <v/>
      </c>
      <c r="N30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30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31" spans="1:15" x14ac:dyDescent="0.3">
      <c r="A31" s="1">
        <f>参加者リスト!$A31</f>
        <v>30</v>
      </c>
      <c r="B31" s="4" t="str">
        <f>IF(VLOOKUP(テーブル2[[#This Row],[参加者ID]],参加者リスト[],2)="","",VLOOKUP(テーブル2[[#This Row],[参加者ID]],参加者リスト[],2))</f>
        <v>へめれ</v>
      </c>
      <c r="C31" s="1"/>
      <c r="D31" t="str">
        <f>IF(ドミニス[[#This Row],[GraficaID1]]="","",VLOOKUP(ドミニス[[#This Row],[GraficaID1]],リスト[],2))</f>
        <v/>
      </c>
      <c r="E31" t="str">
        <f>IF(ドミニス[[#This Row],[GraficaID1]]="","",VLOOKUP(ドミニス[[#This Row],[GraficaID1]],リスト[],3))</f>
        <v/>
      </c>
      <c r="F31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31" t="str">
        <f>IF(ドミニス[[#This Row],[GraficaID2]]="","",VLOOKUP(ドミニス[[#This Row],[GraficaID2]],リスト[],2))</f>
        <v/>
      </c>
      <c r="I31" t="str">
        <f>IF(ドミニス[[#This Row],[GraficaID2]]="","",VLOOKUP(ドミニス[[#This Row],[GraficaID2]],リスト[],3))</f>
        <v/>
      </c>
      <c r="J31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31" t="str">
        <f>IF(ドミニス[[#This Row],[GraficaID3]]="","",VLOOKUP(ドミニス[[#This Row],[GraficaID3]],リスト[],2))</f>
        <v/>
      </c>
      <c r="M31" t="str">
        <f>IF(ドミニス[[#This Row],[GraficaID3]]="","",VLOOKUP(ドミニス[[#This Row],[GraficaID3]],リスト[],3))</f>
        <v/>
      </c>
      <c r="N31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31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32" spans="1:15" x14ac:dyDescent="0.3">
      <c r="A32" s="1">
        <f>参加者リスト!$A32</f>
        <v>31</v>
      </c>
      <c r="B32" s="4" t="str">
        <f>IF(VLOOKUP(テーブル2[[#This Row],[参加者ID]],参加者リスト[],2)="","",VLOOKUP(テーブル2[[#This Row],[参加者ID]],参加者リスト[],2))</f>
        <v>S-TORA</v>
      </c>
      <c r="C32" s="1">
        <v>187</v>
      </c>
      <c r="D32" t="str">
        <f>IF(ドミニス[[#This Row],[GraficaID1]]="","",VLOOKUP(ドミニス[[#This Row],[GraficaID1]],リスト[],2))</f>
        <v>ヒズミ</v>
      </c>
      <c r="E32" t="str">
        <f>IF(ドミニス[[#This Row],[GraficaID1]]="","",VLOOKUP(ドミニス[[#This Row],[GraficaID1]],リスト[],3))</f>
        <v>DARK</v>
      </c>
      <c r="F32">
        <f>IF(ドミニス[[#This Row],[GraficaID1]]="",0,IF(ドミニス[[#This Row],[Grafica属性1]]="PURE",VLOOKUP(ドミニス[[#This Row],[GraficaID1]],リスト[],5),VLOOKUP(ドミニス[[#This Row],[GraficaID1]],リスト[],4)))</f>
        <v>110</v>
      </c>
      <c r="G32">
        <v>36</v>
      </c>
      <c r="H32" t="str">
        <f>IF(ドミニス[[#This Row],[GraficaID2]]="","",VLOOKUP(ドミニス[[#This Row],[GraficaID2]],リスト[],2))</f>
        <v>HADES</v>
      </c>
      <c r="I32" t="str">
        <f>IF(ドミニス[[#This Row],[GraficaID2]]="","",VLOOKUP(ドミニス[[#This Row],[GraficaID2]],リスト[],3))</f>
        <v>DARK</v>
      </c>
      <c r="J32">
        <f>IF(ドミニス[[#This Row],[GraficaID2]]="",0,IF(ドミニス[[#This Row],[Grafica属性2]]="PURE",VLOOKUP(ドミニス[[#This Row],[GraficaID2]],リスト[],5),VLOOKUP(ドミニス[[#This Row],[GraficaID2]],リスト[],4)))</f>
        <v>126</v>
      </c>
      <c r="K32">
        <v>42</v>
      </c>
      <c r="L32" t="str">
        <f>IF(ドミニス[[#This Row],[GraficaID3]]="","",VLOOKUP(ドミニス[[#This Row],[GraficaID3]],リスト[],2))</f>
        <v>ヴィオレッタ</v>
      </c>
      <c r="M32" t="str">
        <f>IF(ドミニス[[#This Row],[GraficaID3]]="","",VLOOKUP(ドミニス[[#This Row],[GraficaID3]],リスト[],3))</f>
        <v>DARK</v>
      </c>
      <c r="N32">
        <f>IF(ドミニス[[#This Row],[GraficaID3]]="",0,IF(ドミニス[[#This Row],[Grafica属性3]]="PURE",VLOOKUP(ドミニス[[#This Row],[GraficaID3]],リスト[],5),VLOOKUP(ドミニス[[#This Row],[GraficaID3]],リスト[],4)))</f>
        <v>103</v>
      </c>
      <c r="O32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339</v>
      </c>
    </row>
    <row r="33" spans="1:15" x14ac:dyDescent="0.3">
      <c r="A33" s="1">
        <f>参加者リスト!$A33</f>
        <v>32</v>
      </c>
      <c r="B33" s="4" t="str">
        <f>IF(VLOOKUP(テーブル2[[#This Row],[参加者ID]],参加者リスト[],2)="","",VLOOKUP(テーブル2[[#This Row],[参加者ID]],参加者リスト[],2))</f>
        <v>シギ</v>
      </c>
      <c r="C33" s="1">
        <v>154</v>
      </c>
      <c r="D33" t="str">
        <f>IF(ドミニス[[#This Row],[GraficaID1]]="","",VLOOKUP(ドミニス[[#This Row],[GraficaID1]],リスト[],2))</f>
        <v>アトリア</v>
      </c>
      <c r="E33" t="str">
        <f>IF(ドミニス[[#This Row],[GraficaID1]]="","",VLOOKUP(ドミニス[[#This Row],[GraficaID1]],リスト[],3))</f>
        <v>PURE</v>
      </c>
      <c r="F33">
        <f>IF(ドミニス[[#This Row],[GraficaID1]]="",0,IF(ドミニス[[#This Row],[Grafica属性1]]="PURE",VLOOKUP(ドミニス[[#This Row],[GraficaID1]],リスト[],5),VLOOKUP(ドミニス[[#This Row],[GraficaID1]],リスト[],4)))</f>
        <v>162</v>
      </c>
      <c r="G33">
        <v>172</v>
      </c>
      <c r="H33" t="str">
        <f>IF(ドミニス[[#This Row],[GraficaID2]]="","",VLOOKUP(ドミニス[[#This Row],[GraficaID2]],リスト[],2))</f>
        <v>メロ</v>
      </c>
      <c r="I33" t="str">
        <f>IF(ドミニス[[#This Row],[GraficaID2]]="","",VLOOKUP(ドミニス[[#This Row],[GraficaID2]],リスト[],3))</f>
        <v>PURE</v>
      </c>
      <c r="J33">
        <f>IF(ドミニス[[#This Row],[GraficaID2]]="",0,IF(ドミニス[[#This Row],[Grafica属性2]]="PURE",VLOOKUP(ドミニス[[#This Row],[GraficaID2]],リスト[],5),VLOOKUP(ドミニス[[#This Row],[GraficaID2]],リスト[],4)))</f>
        <v>153</v>
      </c>
      <c r="K33">
        <v>112</v>
      </c>
      <c r="L33" t="str">
        <f>IF(ドミニス[[#This Row],[GraficaID3]]="","",VLOOKUP(ドミニス[[#This Row],[GraficaID3]],リスト[],2))</f>
        <v>エクレアル・パラディ</v>
      </c>
      <c r="M33" t="str">
        <f>IF(ドミニス[[#This Row],[GraficaID3]]="","",VLOOKUP(ドミニス[[#This Row],[GraficaID3]],リスト[],3))</f>
        <v>PASSION</v>
      </c>
      <c r="N33">
        <f>IF(ドミニス[[#This Row],[GraficaID3]]="",0,IF(ドミニス[[#This Row],[Grafica属性3]]="PURE",VLOOKUP(ドミニス[[#This Row],[GraficaID3]],リスト[],5),VLOOKUP(ドミニス[[#This Row],[GraficaID3]],リスト[],4)))</f>
        <v>124</v>
      </c>
      <c r="O33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439</v>
      </c>
    </row>
    <row r="34" spans="1:15" x14ac:dyDescent="0.3">
      <c r="A34" s="1">
        <f>参加者リスト!$A34</f>
        <v>33</v>
      </c>
      <c r="B34" s="4" t="str">
        <f>IF(VLOOKUP(テーブル2[[#This Row],[参加者ID]],参加者リスト[],2)="","",VLOOKUP(テーブル2[[#This Row],[参加者ID]],参加者リスト[],2))</f>
        <v>DDX</v>
      </c>
      <c r="C34" s="1"/>
      <c r="D34" t="str">
        <f>IF(ドミニス[[#This Row],[GraficaID1]]="","",VLOOKUP(ドミニス[[#This Row],[GraficaID1]],リスト[],2))</f>
        <v/>
      </c>
      <c r="E34" t="str">
        <f>IF(ドミニス[[#This Row],[GraficaID1]]="","",VLOOKUP(ドミニス[[#This Row],[GraficaID1]],リスト[],3))</f>
        <v/>
      </c>
      <c r="F34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34" t="str">
        <f>IF(ドミニス[[#This Row],[GraficaID2]]="","",VLOOKUP(ドミニス[[#This Row],[GraficaID2]],リスト[],2))</f>
        <v/>
      </c>
      <c r="I34" t="str">
        <f>IF(ドミニス[[#This Row],[GraficaID2]]="","",VLOOKUP(ドミニス[[#This Row],[GraficaID2]],リスト[],3))</f>
        <v/>
      </c>
      <c r="J34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34" t="str">
        <f>IF(ドミニス[[#This Row],[GraficaID3]]="","",VLOOKUP(ドミニス[[#This Row],[GraficaID3]],リスト[],2))</f>
        <v/>
      </c>
      <c r="M34" t="str">
        <f>IF(ドミニス[[#This Row],[GraficaID3]]="","",VLOOKUP(ドミニス[[#This Row],[GraficaID3]],リスト[],3))</f>
        <v/>
      </c>
      <c r="N34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34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35" spans="1:15" x14ac:dyDescent="0.3">
      <c r="A35" s="1">
        <f>参加者リスト!$A35</f>
        <v>34</v>
      </c>
      <c r="B35" s="4" t="str">
        <f>IF(VLOOKUP(テーブル2[[#This Row],[参加者ID]],参加者リスト[],2)="","",VLOOKUP(テーブル2[[#This Row],[参加者ID]],参加者リスト[],2))</f>
        <v>STOICCCC</v>
      </c>
      <c r="C35" s="1"/>
      <c r="D35" t="str">
        <f>IF(ドミニス[[#This Row],[GraficaID1]]="","",VLOOKUP(ドミニス[[#This Row],[GraficaID1]],リスト[],2))</f>
        <v/>
      </c>
      <c r="E35" t="str">
        <f>IF(ドミニス[[#This Row],[GraficaID1]]="","",VLOOKUP(ドミニス[[#This Row],[GraficaID1]],リスト[],3))</f>
        <v/>
      </c>
      <c r="F35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35" t="str">
        <f>IF(ドミニス[[#This Row],[GraficaID2]]="","",VLOOKUP(ドミニス[[#This Row],[GraficaID2]],リスト[],2))</f>
        <v/>
      </c>
      <c r="I35" t="str">
        <f>IF(ドミニス[[#This Row],[GraficaID2]]="","",VLOOKUP(ドミニス[[#This Row],[GraficaID2]],リスト[],3))</f>
        <v/>
      </c>
      <c r="J35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35" t="str">
        <f>IF(ドミニス[[#This Row],[GraficaID3]]="","",VLOOKUP(ドミニス[[#This Row],[GraficaID3]],リスト[],2))</f>
        <v/>
      </c>
      <c r="M35" t="str">
        <f>IF(ドミニス[[#This Row],[GraficaID3]]="","",VLOOKUP(ドミニス[[#This Row],[GraficaID3]],リスト[],3))</f>
        <v/>
      </c>
      <c r="N35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35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36" spans="1:15" x14ac:dyDescent="0.3">
      <c r="A36" s="1">
        <f>参加者リスト!$A36</f>
        <v>35</v>
      </c>
      <c r="B36" s="4" t="str">
        <f>IF(VLOOKUP(テーブル2[[#This Row],[参加者ID]],参加者リスト[],2)="","",VLOOKUP(テーブル2[[#This Row],[参加者ID]],参加者リスト[],2))</f>
        <v>科学</v>
      </c>
      <c r="C36" s="1"/>
      <c r="D36" t="str">
        <f>IF(ドミニス[[#This Row],[GraficaID1]]="","",VLOOKUP(ドミニス[[#This Row],[GraficaID1]],リスト[],2))</f>
        <v/>
      </c>
      <c r="E36" t="str">
        <f>IF(ドミニス[[#This Row],[GraficaID1]]="","",VLOOKUP(ドミニス[[#This Row],[GraficaID1]],リスト[],3))</f>
        <v/>
      </c>
      <c r="F36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36" t="str">
        <f>IF(ドミニス[[#This Row],[GraficaID2]]="","",VLOOKUP(ドミニス[[#This Row],[GraficaID2]],リスト[],2))</f>
        <v/>
      </c>
      <c r="I36" t="str">
        <f>IF(ドミニス[[#This Row],[GraficaID2]]="","",VLOOKUP(ドミニス[[#This Row],[GraficaID2]],リスト[],3))</f>
        <v/>
      </c>
      <c r="J36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36" t="str">
        <f>IF(ドミニス[[#This Row],[GraficaID3]]="","",VLOOKUP(ドミニス[[#This Row],[GraficaID3]],リスト[],2))</f>
        <v/>
      </c>
      <c r="M36" t="str">
        <f>IF(ドミニス[[#This Row],[GraficaID3]]="","",VLOOKUP(ドミニス[[#This Row],[GraficaID3]],リスト[],3))</f>
        <v/>
      </c>
      <c r="N36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36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37" spans="1:15" x14ac:dyDescent="0.3">
      <c r="A37" s="1">
        <f>参加者リスト!$A37</f>
        <v>36</v>
      </c>
      <c r="B37" s="4" t="str">
        <f>IF(VLOOKUP(テーブル2[[#This Row],[参加者ID]],参加者リスト[],2)="","",VLOOKUP(テーブル2[[#This Row],[参加者ID]],参加者リスト[],2))</f>
        <v>メカコ</v>
      </c>
      <c r="C37" s="1"/>
      <c r="D37" t="str">
        <f>IF(ドミニス[[#This Row],[GraficaID1]]="","",VLOOKUP(ドミニス[[#This Row],[GraficaID1]],リスト[],2))</f>
        <v/>
      </c>
      <c r="E37" t="str">
        <f>IF(ドミニス[[#This Row],[GraficaID1]]="","",VLOOKUP(ドミニス[[#This Row],[GraficaID1]],リスト[],3))</f>
        <v/>
      </c>
      <c r="F37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37" t="str">
        <f>IF(ドミニス[[#This Row],[GraficaID2]]="","",VLOOKUP(ドミニス[[#This Row],[GraficaID2]],リスト[],2))</f>
        <v/>
      </c>
      <c r="I37" t="str">
        <f>IF(ドミニス[[#This Row],[GraficaID2]]="","",VLOOKUP(ドミニス[[#This Row],[GraficaID2]],リスト[],3))</f>
        <v/>
      </c>
      <c r="J37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37" t="str">
        <f>IF(ドミニス[[#This Row],[GraficaID3]]="","",VLOOKUP(ドミニス[[#This Row],[GraficaID3]],リスト[],2))</f>
        <v/>
      </c>
      <c r="M37" t="str">
        <f>IF(ドミニス[[#This Row],[GraficaID3]]="","",VLOOKUP(ドミニス[[#This Row],[GraficaID3]],リスト[],3))</f>
        <v/>
      </c>
      <c r="N37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37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38" spans="1:15" x14ac:dyDescent="0.3">
      <c r="A38" s="1">
        <f>参加者リスト!$A38</f>
        <v>37</v>
      </c>
      <c r="B38" s="4" t="str">
        <f>IF(VLOOKUP(テーブル2[[#This Row],[参加者ID]],参加者リスト[],2)="","",VLOOKUP(テーブル2[[#This Row],[参加者ID]],参加者リスト[],2))</f>
        <v>DJ AP</v>
      </c>
      <c r="C38" s="1"/>
      <c r="D38" t="str">
        <f>IF(ドミニス[[#This Row],[GraficaID1]]="","",VLOOKUP(ドミニス[[#This Row],[GraficaID1]],リスト[],2))</f>
        <v/>
      </c>
      <c r="E38" t="str">
        <f>IF(ドミニス[[#This Row],[GraficaID1]]="","",VLOOKUP(ドミニス[[#This Row],[GraficaID1]],リスト[],3))</f>
        <v/>
      </c>
      <c r="F38">
        <f>IF(ドミニス[[#This Row],[GraficaID1]]="",0,IF(ドミニス[[#This Row],[Grafica属性1]]="PURE",VLOOKUP(ドミニス[[#This Row],[GraficaID1]],リスト[],5),VLOOKUP(ドミニス[[#This Row],[GraficaID1]],リスト[],4)))</f>
        <v>0</v>
      </c>
      <c r="H38" t="str">
        <f>IF(ドミニス[[#This Row],[GraficaID2]]="","",VLOOKUP(ドミニス[[#This Row],[GraficaID2]],リスト[],2))</f>
        <v/>
      </c>
      <c r="I38" t="str">
        <f>IF(ドミニス[[#This Row],[GraficaID2]]="","",VLOOKUP(ドミニス[[#This Row],[GraficaID2]],リスト[],3))</f>
        <v/>
      </c>
      <c r="J38">
        <f>IF(ドミニス[[#This Row],[GraficaID2]]="",0,IF(ドミニス[[#This Row],[Grafica属性2]]="PURE",VLOOKUP(ドミニス[[#This Row],[GraficaID2]],リスト[],5),VLOOKUP(ドミニス[[#This Row],[GraficaID2]],リスト[],4)))</f>
        <v>0</v>
      </c>
      <c r="L38" t="str">
        <f>IF(ドミニス[[#This Row],[GraficaID3]]="","",VLOOKUP(ドミニス[[#This Row],[GraficaID3]],リスト[],2))</f>
        <v/>
      </c>
      <c r="M38" t="str">
        <f>IF(ドミニス[[#This Row],[GraficaID3]]="","",VLOOKUP(ドミニス[[#This Row],[GraficaID3]],リスト[],3))</f>
        <v/>
      </c>
      <c r="N38">
        <f>IF(ドミニス[[#This Row],[GraficaID3]]="",0,IF(ドミニス[[#This Row],[Grafica属性3]]="PURE",VLOOKUP(ドミニス[[#This Row],[GraficaID3]],リスト[],5),VLOOKUP(ドミニス[[#This Row],[GraficaID3]],リスト[],4)))</f>
        <v>0</v>
      </c>
      <c r="O38" t="str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/>
      </c>
    </row>
    <row r="39" spans="1:15" x14ac:dyDescent="0.3">
      <c r="A39" s="7">
        <f>参加者リスト!$A39</f>
        <v>9999</v>
      </c>
      <c r="B39" s="7" t="str">
        <f>IF(VLOOKUP(テーブル2[[#This Row],[参加者ID]],参加者リスト[],2)="","",VLOOKUP(テーブル2[[#This Row],[参加者ID]],参加者リスト[],2))</f>
        <v>call-A(参考)</v>
      </c>
      <c r="C39" s="7">
        <v>99</v>
      </c>
      <c r="D39" s="8" t="str">
        <f>IF(ドミニス[[#This Row],[GraficaID1]]="","",VLOOKUP(ドミニス[[#This Row],[GraficaID1]],リスト[],2))</f>
        <v>初音ミク ver.深海少女</v>
      </c>
      <c r="E39" s="8" t="str">
        <f>IF(ドミニス[[#This Row],[GraficaID1]]="","",VLOOKUP(ドミニス[[#This Row],[GraficaID1]],リスト[],3))</f>
        <v>NATURAL</v>
      </c>
      <c r="F39" s="8">
        <f>IF(ドミニス[[#This Row],[GraficaID1]]="",0,IF(ドミニス[[#This Row],[Grafica属性1]]="PURE",VLOOKUP(ドミニス[[#This Row],[GraficaID1]],リスト[],5),VLOOKUP(ドミニス[[#This Row],[GraficaID1]],リスト[],4)))</f>
        <v>105</v>
      </c>
      <c r="G39">
        <v>78</v>
      </c>
      <c r="H39" s="8" t="str">
        <f>IF(ドミニス[[#This Row],[GraficaID2]]="","",VLOOKUP(ドミニス[[#This Row],[GraficaID2]],リスト[],2))</f>
        <v>シプル</v>
      </c>
      <c r="I39" s="8" t="str">
        <f>IF(ドミニス[[#This Row],[GraficaID2]]="","",VLOOKUP(ドミニス[[#This Row],[GraficaID2]],リスト[],3))</f>
        <v>NATURAL</v>
      </c>
      <c r="J39" s="8">
        <f>IF(ドミニス[[#This Row],[GraficaID2]]="",0,IF(ドミニス[[#This Row],[Grafica属性2]]="PURE",VLOOKUP(ドミニス[[#This Row],[GraficaID2]],リスト[],5),VLOOKUP(ドミニス[[#This Row],[GraficaID2]],リスト[],4)))</f>
        <v>109</v>
      </c>
      <c r="K39">
        <v>83</v>
      </c>
      <c r="L39" s="8" t="str">
        <f>IF(ドミニス[[#This Row],[GraficaID3]]="","",VLOOKUP(ドミニス[[#This Row],[GraficaID3]],リスト[],2))</f>
        <v>ハルピュイア</v>
      </c>
      <c r="M39" s="8" t="str">
        <f>IF(ドミニス[[#This Row],[GraficaID3]]="","",VLOOKUP(ドミニス[[#This Row],[GraficaID3]],リスト[],3))</f>
        <v>NATURAL</v>
      </c>
      <c r="N39" s="8">
        <f>IF(ドミニス[[#This Row],[GraficaID3]]="",0,IF(ドミニス[[#This Row],[Grafica属性3]]="PURE",VLOOKUP(ドミニス[[#This Row],[GraficaID3]],リスト[],5),VLOOKUP(ドミニス[[#This Row],[GraficaID3]],リスト[],4)))</f>
        <v>101</v>
      </c>
      <c r="O39" s="8">
        <f>IF(SUM(ドミニス[[#This Row],[描画力1]],ドミニス[[#This Row],[描画力2]],ドミニス[[#This Row],[描画力3]])=0,"",SUM(ドミニス[[#This Row],[描画力1]],ドミニス[[#This Row],[描画力2]],ドミニス[[#This Row],[描画力3]]))</f>
        <v>315</v>
      </c>
    </row>
  </sheetData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2" max="2" width="50.42578125" style="1" customWidth="1"/>
    <col min="3" max="3" width="13.42578125" style="1"/>
    <col min="4" max="5" width="13.42578125" customWidth="1"/>
  </cols>
  <sheetData>
    <row r="1" spans="1:5" x14ac:dyDescent="0.3">
      <c r="A1" s="2" t="s">
        <v>576</v>
      </c>
      <c r="B1" s="2" t="s">
        <v>20</v>
      </c>
      <c r="C1" s="2" t="s">
        <v>17</v>
      </c>
      <c r="D1" s="2" t="s">
        <v>594</v>
      </c>
      <c r="E1" s="2" t="s">
        <v>595</v>
      </c>
    </row>
    <row r="2" spans="1:5" x14ac:dyDescent="0.25">
      <c r="A2">
        <v>1</v>
      </c>
      <c r="B2" s="1" t="s">
        <v>350</v>
      </c>
      <c r="C2" s="1" t="s">
        <v>27</v>
      </c>
      <c r="D2">
        <v>120</v>
      </c>
      <c r="E2" s="12">
        <f>ROUNDDOWN(リスト[[#This Row],[通常時描画力]]*1.3,0)</f>
        <v>156</v>
      </c>
    </row>
    <row r="3" spans="1:5" x14ac:dyDescent="0.3">
      <c r="A3">
        <v>2</v>
      </c>
      <c r="B3" s="1" t="s">
        <v>50</v>
      </c>
      <c r="C3" s="1" t="s">
        <v>27</v>
      </c>
      <c r="D3">
        <v>122</v>
      </c>
      <c r="E3" s="12">
        <f>ROUNDDOWN(リスト[[#This Row],[通常時描画力]]*1.3,0)</f>
        <v>158</v>
      </c>
    </row>
    <row r="4" spans="1:5" x14ac:dyDescent="0.3">
      <c r="A4">
        <v>3</v>
      </c>
      <c r="B4" s="1" t="s">
        <v>30</v>
      </c>
      <c r="C4" s="1" t="s">
        <v>27</v>
      </c>
      <c r="D4">
        <v>110</v>
      </c>
      <c r="E4" s="12">
        <f>ROUNDDOWN(リスト[[#This Row],[通常時描画力]]*1.3,0)</f>
        <v>143</v>
      </c>
    </row>
    <row r="5" spans="1:5" x14ac:dyDescent="0.25">
      <c r="A5">
        <v>4</v>
      </c>
      <c r="B5" s="1" t="s">
        <v>362</v>
      </c>
      <c r="C5" s="1" t="s">
        <v>27</v>
      </c>
      <c r="D5">
        <v>111</v>
      </c>
      <c r="E5" s="12">
        <f>ROUNDDOWN(リスト[[#This Row],[通常時描画力]]*1.3,0)</f>
        <v>144</v>
      </c>
    </row>
    <row r="6" spans="1:5" x14ac:dyDescent="0.25">
      <c r="A6">
        <v>5</v>
      </c>
      <c r="B6" s="1" t="s">
        <v>230</v>
      </c>
      <c r="C6" s="5" t="s">
        <v>27</v>
      </c>
      <c r="D6">
        <v>116</v>
      </c>
      <c r="E6" s="12">
        <f>ROUNDDOWN(リスト[[#This Row],[通常時描画力]]*1.3,0)</f>
        <v>150</v>
      </c>
    </row>
    <row r="7" spans="1:5" x14ac:dyDescent="0.25">
      <c r="A7">
        <v>6</v>
      </c>
      <c r="B7" s="1" t="s">
        <v>273</v>
      </c>
      <c r="C7" s="1" t="s">
        <v>27</v>
      </c>
      <c r="D7">
        <v>121</v>
      </c>
      <c r="E7" s="12">
        <f>ROUNDDOWN(リスト[[#This Row],[通常時描画力]]*1.3,0)</f>
        <v>157</v>
      </c>
    </row>
    <row r="8" spans="1:5" x14ac:dyDescent="0.25">
      <c r="A8">
        <v>7</v>
      </c>
      <c r="B8" s="1" t="s">
        <v>234</v>
      </c>
      <c r="C8" s="1" t="s">
        <v>27</v>
      </c>
      <c r="D8">
        <v>109</v>
      </c>
      <c r="E8" s="12">
        <f>ROUNDDOWN(リスト[[#This Row],[通常時描画力]]*1.3,0)</f>
        <v>141</v>
      </c>
    </row>
    <row r="9" spans="1:5" x14ac:dyDescent="0.3">
      <c r="A9">
        <v>8</v>
      </c>
      <c r="B9" s="1" t="s">
        <v>146</v>
      </c>
      <c r="C9" s="1" t="s">
        <v>27</v>
      </c>
      <c r="D9">
        <v>122</v>
      </c>
      <c r="E9" s="12">
        <f>ROUNDDOWN(リスト[[#This Row],[通常時描画力]]*1.3,0)</f>
        <v>158</v>
      </c>
    </row>
    <row r="10" spans="1:5" x14ac:dyDescent="0.3">
      <c r="A10">
        <v>9</v>
      </c>
      <c r="B10" s="1" t="s">
        <v>203</v>
      </c>
      <c r="C10" s="1" t="s">
        <v>27</v>
      </c>
      <c r="D10">
        <v>105</v>
      </c>
      <c r="E10" s="12">
        <f>ROUNDDOWN(リスト[[#This Row],[通常時描画力]]*1.3,0)</f>
        <v>136</v>
      </c>
    </row>
    <row r="11" spans="1:5" x14ac:dyDescent="0.3">
      <c r="A11">
        <v>10</v>
      </c>
      <c r="B11" s="1" t="s">
        <v>45</v>
      </c>
      <c r="C11" s="5" t="s">
        <v>27</v>
      </c>
      <c r="D11">
        <v>106</v>
      </c>
      <c r="E11" s="12">
        <f>ROUNDDOWN(リスト[[#This Row],[通常時描画力]]*1.3,0)</f>
        <v>137</v>
      </c>
    </row>
    <row r="12" spans="1:5" x14ac:dyDescent="0.3">
      <c r="A12">
        <v>11</v>
      </c>
      <c r="B12" s="1" t="s">
        <v>486</v>
      </c>
      <c r="C12" s="5" t="s">
        <v>27</v>
      </c>
      <c r="D12">
        <v>113</v>
      </c>
      <c r="E12" s="12">
        <f>ROUNDDOWN(リスト[[#This Row],[通常時描画力]]*1.3,0)</f>
        <v>146</v>
      </c>
    </row>
    <row r="13" spans="1:5" x14ac:dyDescent="0.3">
      <c r="A13">
        <v>12</v>
      </c>
      <c r="B13" s="1" t="s">
        <v>575</v>
      </c>
      <c r="C13" s="1" t="s">
        <v>27</v>
      </c>
      <c r="D13">
        <v>116</v>
      </c>
      <c r="E13" s="12">
        <f>ROUNDDOWN(リスト[[#This Row],[通常時描画力]]*1.3,0)</f>
        <v>150</v>
      </c>
    </row>
    <row r="14" spans="1:5" x14ac:dyDescent="0.3">
      <c r="A14">
        <v>13</v>
      </c>
      <c r="B14" s="1" t="s">
        <v>371</v>
      </c>
      <c r="C14" s="5" t="s">
        <v>27</v>
      </c>
      <c r="D14">
        <v>129</v>
      </c>
      <c r="E14" s="12">
        <f>ROUNDDOWN(リスト[[#This Row],[通常時描画力]]*1.3,0)</f>
        <v>167</v>
      </c>
    </row>
    <row r="15" spans="1:5" x14ac:dyDescent="0.3">
      <c r="A15">
        <v>14</v>
      </c>
      <c r="B15" s="1" t="s">
        <v>642</v>
      </c>
      <c r="C15" s="5" t="s">
        <v>27</v>
      </c>
      <c r="D15">
        <v>123</v>
      </c>
      <c r="E15" s="12">
        <f>ROUNDDOWN(リスト[[#This Row],[通常時描画力]]*1.3,0)</f>
        <v>159</v>
      </c>
    </row>
    <row r="16" spans="1:5" x14ac:dyDescent="0.3">
      <c r="A16">
        <v>15</v>
      </c>
      <c r="B16" s="1" t="s">
        <v>470</v>
      </c>
      <c r="C16" s="1" t="s">
        <v>27</v>
      </c>
      <c r="D16">
        <v>116</v>
      </c>
      <c r="E16" s="12">
        <f>ROUNDDOWN(リスト[[#This Row],[通常時描画力]]*1.3,0)</f>
        <v>150</v>
      </c>
    </row>
    <row r="17" spans="1:5" x14ac:dyDescent="0.3">
      <c r="A17">
        <v>16</v>
      </c>
      <c r="B17" s="1" t="s">
        <v>456</v>
      </c>
      <c r="C17" s="1" t="s">
        <v>27</v>
      </c>
      <c r="D17">
        <v>120</v>
      </c>
      <c r="E17" s="12">
        <f>ROUNDDOWN(リスト[[#This Row],[通常時描画力]]*1.3,0)</f>
        <v>156</v>
      </c>
    </row>
    <row r="18" spans="1:5" x14ac:dyDescent="0.3">
      <c r="A18">
        <v>17</v>
      </c>
      <c r="B18" s="1" t="s">
        <v>577</v>
      </c>
      <c r="C18" s="1" t="s">
        <v>27</v>
      </c>
      <c r="D18">
        <v>120</v>
      </c>
      <c r="E18" s="12">
        <f>ROUNDDOWN(リスト[[#This Row],[通常時描画力]]*1.3,0)</f>
        <v>156</v>
      </c>
    </row>
    <row r="19" spans="1:5" x14ac:dyDescent="0.3">
      <c r="A19">
        <v>18</v>
      </c>
      <c r="B19" s="1" t="s">
        <v>378</v>
      </c>
      <c r="C19" s="1" t="s">
        <v>27</v>
      </c>
      <c r="D19">
        <v>116</v>
      </c>
      <c r="E19" s="12">
        <f>ROUNDDOWN(リスト[[#This Row],[通常時描画力]]*1.3,0)</f>
        <v>150</v>
      </c>
    </row>
    <row r="20" spans="1:5" x14ac:dyDescent="0.3">
      <c r="A20">
        <v>19</v>
      </c>
      <c r="B20" s="1" t="s">
        <v>264</v>
      </c>
      <c r="C20" s="1" t="s">
        <v>27</v>
      </c>
      <c r="D20">
        <v>113</v>
      </c>
      <c r="E20" s="12">
        <f>ROUNDDOWN(リスト[[#This Row],[通常時描画力]]*1.3,0)</f>
        <v>146</v>
      </c>
    </row>
    <row r="21" spans="1:5" x14ac:dyDescent="0.3">
      <c r="A21">
        <v>20</v>
      </c>
      <c r="B21" s="1" t="s">
        <v>276</v>
      </c>
      <c r="C21" s="1" t="s">
        <v>27</v>
      </c>
      <c r="D21">
        <v>125</v>
      </c>
      <c r="E21" s="12">
        <f>ROUNDDOWN(リスト[[#This Row],[通常時描画力]]*1.3,0)</f>
        <v>162</v>
      </c>
    </row>
    <row r="22" spans="1:5" x14ac:dyDescent="0.3">
      <c r="A22">
        <v>21</v>
      </c>
      <c r="B22" s="1" t="s">
        <v>8</v>
      </c>
      <c r="C22" s="1" t="s">
        <v>27</v>
      </c>
      <c r="D22">
        <v>108</v>
      </c>
      <c r="E22" s="12">
        <f>ROUNDDOWN(リスト[[#This Row],[通常時描画力]]*1.3,0)</f>
        <v>140</v>
      </c>
    </row>
    <row r="23" spans="1:5" x14ac:dyDescent="0.3">
      <c r="A23">
        <v>22</v>
      </c>
      <c r="B23" s="1" t="s">
        <v>185</v>
      </c>
      <c r="C23" s="1" t="s">
        <v>27</v>
      </c>
      <c r="D23">
        <v>117</v>
      </c>
      <c r="E23" s="12">
        <f>ROUNDDOWN(リスト[[#This Row],[通常時描画力]]*1.3,0)</f>
        <v>152</v>
      </c>
    </row>
    <row r="24" spans="1:5" x14ac:dyDescent="0.3">
      <c r="A24">
        <v>23</v>
      </c>
      <c r="B24" s="1" t="s">
        <v>194</v>
      </c>
      <c r="C24" s="1" t="s">
        <v>27</v>
      </c>
      <c r="D24">
        <v>109</v>
      </c>
      <c r="E24" s="12">
        <f>ROUNDDOWN(リスト[[#This Row],[通常時描画力]]*1.3,0)</f>
        <v>141</v>
      </c>
    </row>
    <row r="25" spans="1:5" x14ac:dyDescent="0.3">
      <c r="A25">
        <v>24</v>
      </c>
      <c r="B25" s="1" t="s">
        <v>80</v>
      </c>
      <c r="C25" s="1" t="s">
        <v>27</v>
      </c>
      <c r="D25">
        <v>122</v>
      </c>
      <c r="E25" s="12">
        <f>ROUNDDOWN(リスト[[#This Row],[通常時描画力]]*1.3,0)</f>
        <v>158</v>
      </c>
    </row>
    <row r="26" spans="1:5" x14ac:dyDescent="0.3">
      <c r="A26">
        <v>25</v>
      </c>
      <c r="B26" s="1" t="s">
        <v>488</v>
      </c>
      <c r="C26" s="1" t="s">
        <v>27</v>
      </c>
      <c r="D26">
        <v>104</v>
      </c>
      <c r="E26" s="12">
        <f>ROUNDDOWN(リスト[[#This Row],[通常時描画力]]*1.3,0)</f>
        <v>135</v>
      </c>
    </row>
    <row r="27" spans="1:5" x14ac:dyDescent="0.3">
      <c r="A27">
        <v>26</v>
      </c>
      <c r="B27" s="1" t="s">
        <v>381</v>
      </c>
      <c r="C27" s="1" t="s">
        <v>27</v>
      </c>
      <c r="D27">
        <v>104</v>
      </c>
      <c r="E27" s="12">
        <f>ROUNDDOWN(リスト[[#This Row],[通常時描画力]]*1.3,0)</f>
        <v>135</v>
      </c>
    </row>
    <row r="28" spans="1:5" x14ac:dyDescent="0.3">
      <c r="A28">
        <v>27</v>
      </c>
      <c r="B28" s="1" t="s">
        <v>137</v>
      </c>
      <c r="C28" s="1" t="s">
        <v>27</v>
      </c>
      <c r="D28">
        <v>112</v>
      </c>
      <c r="E28" s="12">
        <f>ROUNDDOWN(リスト[[#This Row],[通常時描画力]]*1.3,0)</f>
        <v>145</v>
      </c>
    </row>
    <row r="29" spans="1:5" x14ac:dyDescent="0.3">
      <c r="A29">
        <v>28</v>
      </c>
      <c r="B29" s="1" t="s">
        <v>69</v>
      </c>
      <c r="C29" s="1" t="s">
        <v>27</v>
      </c>
      <c r="D29">
        <v>105</v>
      </c>
      <c r="E29" s="12">
        <f>ROUNDDOWN(リスト[[#This Row],[通常時描画力]]*1.3,0)</f>
        <v>136</v>
      </c>
    </row>
    <row r="30" spans="1:5" x14ac:dyDescent="0.3">
      <c r="A30">
        <v>29</v>
      </c>
      <c r="B30" s="1" t="s">
        <v>498</v>
      </c>
      <c r="C30" s="1" t="s">
        <v>27</v>
      </c>
      <c r="D30">
        <v>105</v>
      </c>
      <c r="E30" s="12">
        <f>ROUNDDOWN(リスト[[#This Row],[通常時描画力]]*1.3,0)</f>
        <v>136</v>
      </c>
    </row>
    <row r="31" spans="1:5" x14ac:dyDescent="0.3">
      <c r="A31">
        <v>30</v>
      </c>
      <c r="B31" s="1" t="s">
        <v>402</v>
      </c>
      <c r="C31" s="1" t="s">
        <v>27</v>
      </c>
      <c r="D31">
        <v>112</v>
      </c>
      <c r="E31" s="12">
        <f>ROUNDDOWN(リスト[[#This Row],[通常時描画力]]*1.3,0)</f>
        <v>145</v>
      </c>
    </row>
    <row r="32" spans="1:5" x14ac:dyDescent="0.3">
      <c r="A32">
        <v>31</v>
      </c>
      <c r="B32" s="1" t="s">
        <v>359</v>
      </c>
      <c r="C32" s="1" t="s">
        <v>27</v>
      </c>
      <c r="D32">
        <v>121</v>
      </c>
      <c r="E32" s="12">
        <f>ROUNDDOWN(リスト[[#This Row],[通常時描画力]]*1.3,0)</f>
        <v>157</v>
      </c>
    </row>
    <row r="33" spans="1:5" x14ac:dyDescent="0.3">
      <c r="A33">
        <v>32</v>
      </c>
      <c r="B33" s="1" t="s">
        <v>564</v>
      </c>
      <c r="C33" s="1" t="s">
        <v>27</v>
      </c>
      <c r="D33">
        <v>117</v>
      </c>
      <c r="E33" s="12">
        <f>ROUNDDOWN(リスト[[#This Row],[通常時描画力]]*1.3,0)</f>
        <v>152</v>
      </c>
    </row>
    <row r="34" spans="1:5" x14ac:dyDescent="0.3">
      <c r="A34">
        <v>33</v>
      </c>
      <c r="B34" s="1" t="s">
        <v>618</v>
      </c>
      <c r="C34" s="1" t="s">
        <v>27</v>
      </c>
      <c r="D34">
        <v>120</v>
      </c>
      <c r="E34" s="12">
        <f>ROUNDDOWN(リスト[[#This Row],[通常時描画力]]*1.3,0)</f>
        <v>156</v>
      </c>
    </row>
    <row r="35" spans="1:5" x14ac:dyDescent="0.3">
      <c r="A35">
        <v>34</v>
      </c>
      <c r="B35" s="1" t="s">
        <v>122</v>
      </c>
      <c r="C35" s="1" t="s">
        <v>27</v>
      </c>
      <c r="D35">
        <v>110</v>
      </c>
      <c r="E35" s="12">
        <f>ROUNDDOWN(リスト[[#This Row],[通常時描画力]]*1.3,0)</f>
        <v>143</v>
      </c>
    </row>
    <row r="36" spans="1:5" x14ac:dyDescent="0.3">
      <c r="A36">
        <v>35</v>
      </c>
      <c r="B36" s="1" t="s">
        <v>418</v>
      </c>
      <c r="C36" s="1" t="s">
        <v>62</v>
      </c>
      <c r="D36">
        <v>112</v>
      </c>
      <c r="E36" s="12">
        <f>ROUNDDOWN(リスト[[#This Row],[通常時描画力]]*1.3,0)</f>
        <v>145</v>
      </c>
    </row>
    <row r="37" spans="1:5" x14ac:dyDescent="0.3">
      <c r="A37">
        <v>36</v>
      </c>
      <c r="B37" s="1" t="s">
        <v>221</v>
      </c>
      <c r="C37" s="1" t="s">
        <v>62</v>
      </c>
      <c r="D37">
        <v>126</v>
      </c>
      <c r="E37" s="12">
        <f>ROUNDDOWN(リスト[[#This Row],[通常時描画力]]*1.3,0)</f>
        <v>163</v>
      </c>
    </row>
    <row r="38" spans="1:5" x14ac:dyDescent="0.3">
      <c r="A38">
        <v>37</v>
      </c>
      <c r="B38" s="1" t="s">
        <v>294</v>
      </c>
      <c r="C38" s="1" t="s">
        <v>62</v>
      </c>
      <c r="D38">
        <v>120</v>
      </c>
      <c r="E38" s="12">
        <f>ROUNDDOWN(リスト[[#This Row],[通常時描画力]]*1.3,0)</f>
        <v>156</v>
      </c>
    </row>
    <row r="39" spans="1:5" x14ac:dyDescent="0.3">
      <c r="A39">
        <v>38</v>
      </c>
      <c r="B39" s="1" t="s">
        <v>304</v>
      </c>
      <c r="C39" s="1" t="s">
        <v>62</v>
      </c>
      <c r="D39">
        <v>113</v>
      </c>
      <c r="E39" s="12">
        <f>ROUNDDOWN(リスト[[#This Row],[通常時描画力]]*1.3,0)</f>
        <v>146</v>
      </c>
    </row>
    <row r="40" spans="1:5" x14ac:dyDescent="0.3">
      <c r="A40">
        <v>39</v>
      </c>
      <c r="B40" s="1" t="s">
        <v>508</v>
      </c>
      <c r="C40" s="1" t="s">
        <v>62</v>
      </c>
      <c r="D40">
        <v>122</v>
      </c>
      <c r="E40" s="12">
        <f>ROUNDDOWN(リスト[[#This Row],[通常時描画力]]*1.3,0)</f>
        <v>158</v>
      </c>
    </row>
    <row r="41" spans="1:5" x14ac:dyDescent="0.3">
      <c r="A41">
        <v>40</v>
      </c>
      <c r="B41" s="1" t="s">
        <v>240</v>
      </c>
      <c r="C41" s="1" t="s">
        <v>62</v>
      </c>
      <c r="D41">
        <v>122</v>
      </c>
      <c r="E41" s="12">
        <f>ROUNDDOWN(リスト[[#This Row],[通常時描画力]]*1.3,0)</f>
        <v>158</v>
      </c>
    </row>
    <row r="42" spans="1:5" x14ac:dyDescent="0.3">
      <c r="A42">
        <v>41</v>
      </c>
      <c r="B42" s="1" t="s">
        <v>291</v>
      </c>
      <c r="C42" s="1" t="s">
        <v>62</v>
      </c>
      <c r="D42">
        <v>108</v>
      </c>
      <c r="E42" s="12">
        <f>ROUNDDOWN(リスト[[#This Row],[通常時描画力]]*1.3,0)</f>
        <v>140</v>
      </c>
    </row>
    <row r="43" spans="1:5" x14ac:dyDescent="0.3">
      <c r="A43">
        <v>42</v>
      </c>
      <c r="B43" s="1" t="s">
        <v>313</v>
      </c>
      <c r="C43" s="1" t="s">
        <v>62</v>
      </c>
      <c r="D43">
        <v>103</v>
      </c>
      <c r="E43" s="12">
        <f>ROUNDDOWN(リスト[[#This Row],[通常時描画力]]*1.3,0)</f>
        <v>133</v>
      </c>
    </row>
    <row r="44" spans="1:5" x14ac:dyDescent="0.3">
      <c r="A44">
        <v>43</v>
      </c>
      <c r="B44" s="1" t="s">
        <v>346</v>
      </c>
      <c r="C44" s="5" t="s">
        <v>62</v>
      </c>
      <c r="D44">
        <v>114</v>
      </c>
      <c r="E44" s="12">
        <f>ROUNDDOWN(リスト[[#This Row],[通常時描画力]]*1.3,0)</f>
        <v>148</v>
      </c>
    </row>
    <row r="45" spans="1:5" x14ac:dyDescent="0.3">
      <c r="A45">
        <v>44</v>
      </c>
      <c r="B45" s="1" t="s">
        <v>178</v>
      </c>
      <c r="C45" s="1" t="s">
        <v>62</v>
      </c>
      <c r="D45">
        <v>121</v>
      </c>
      <c r="E45" s="12">
        <f>ROUNDDOWN(リスト[[#This Row],[通常時描画力]]*1.3,0)</f>
        <v>157</v>
      </c>
    </row>
    <row r="46" spans="1:5" x14ac:dyDescent="0.3">
      <c r="A46">
        <v>45</v>
      </c>
      <c r="B46" s="1" t="s">
        <v>92</v>
      </c>
      <c r="C46" s="1" t="s">
        <v>62</v>
      </c>
      <c r="D46">
        <v>109</v>
      </c>
      <c r="E46" s="12">
        <f>ROUNDDOWN(リスト[[#This Row],[通常時描画力]]*1.3,0)</f>
        <v>141</v>
      </c>
    </row>
    <row r="47" spans="1:5" x14ac:dyDescent="0.3">
      <c r="A47">
        <v>46</v>
      </c>
      <c r="B47" s="1" t="s">
        <v>175</v>
      </c>
      <c r="C47" s="1" t="s">
        <v>62</v>
      </c>
      <c r="D47">
        <v>108</v>
      </c>
      <c r="E47" s="12">
        <f>ROUNDDOWN(リスト[[#This Row],[通常時描画力]]*1.3,0)</f>
        <v>140</v>
      </c>
    </row>
    <row r="48" spans="1:5" x14ac:dyDescent="0.3">
      <c r="A48">
        <v>47</v>
      </c>
      <c r="B48" s="1" t="s">
        <v>375</v>
      </c>
      <c r="C48" s="1" t="s">
        <v>62</v>
      </c>
      <c r="D48">
        <v>111</v>
      </c>
      <c r="E48" s="12">
        <f>ROUNDDOWN(リスト[[#This Row],[通常時描画力]]*1.3,0)</f>
        <v>144</v>
      </c>
    </row>
    <row r="49" spans="1:5" x14ac:dyDescent="0.3">
      <c r="A49">
        <v>48</v>
      </c>
      <c r="B49" s="1" t="s">
        <v>14</v>
      </c>
      <c r="C49" s="1" t="s">
        <v>62</v>
      </c>
      <c r="D49">
        <v>127</v>
      </c>
      <c r="E49" s="12">
        <f>ROUNDDOWN(リスト[[#This Row],[通常時描画力]]*1.3,0)</f>
        <v>165</v>
      </c>
    </row>
    <row r="50" spans="1:5" x14ac:dyDescent="0.3">
      <c r="A50">
        <v>49</v>
      </c>
      <c r="B50" s="1" t="s">
        <v>579</v>
      </c>
      <c r="C50" s="1" t="s">
        <v>62</v>
      </c>
      <c r="D50">
        <v>120</v>
      </c>
      <c r="E50" s="12">
        <f>ROUNDDOWN(リスト[[#This Row],[通常時描画力]]*1.3,0)</f>
        <v>156</v>
      </c>
    </row>
    <row r="51" spans="1:5" x14ac:dyDescent="0.3">
      <c r="A51">
        <v>50</v>
      </c>
      <c r="B51" s="1" t="s">
        <v>86</v>
      </c>
      <c r="C51" s="1" t="s">
        <v>62</v>
      </c>
      <c r="D51">
        <v>120</v>
      </c>
      <c r="E51" s="12">
        <f>ROUNDDOWN(リスト[[#This Row],[通常時描画力]]*1.3,0)</f>
        <v>156</v>
      </c>
    </row>
    <row r="52" spans="1:5" x14ac:dyDescent="0.3">
      <c r="A52">
        <v>51</v>
      </c>
      <c r="B52" s="1" t="s">
        <v>412</v>
      </c>
      <c r="C52" s="1" t="s">
        <v>62</v>
      </c>
      <c r="D52">
        <v>124</v>
      </c>
      <c r="E52" s="12">
        <f>ROUNDDOWN(リスト[[#This Row],[通常時描画力]]*1.3,0)</f>
        <v>161</v>
      </c>
    </row>
    <row r="53" spans="1:5" x14ac:dyDescent="0.3">
      <c r="A53">
        <v>52</v>
      </c>
      <c r="B53" s="1" t="s">
        <v>443</v>
      </c>
      <c r="C53" s="1" t="s">
        <v>62</v>
      </c>
      <c r="D53">
        <v>116</v>
      </c>
      <c r="E53" s="12">
        <f>ROUNDDOWN(リスト[[#This Row],[通常時描画力]]*1.3,0)</f>
        <v>150</v>
      </c>
    </row>
    <row r="54" spans="1:5" x14ac:dyDescent="0.3">
      <c r="A54">
        <v>53</v>
      </c>
      <c r="B54" s="1" t="s">
        <v>227</v>
      </c>
      <c r="C54" s="1" t="s">
        <v>62</v>
      </c>
      <c r="D54">
        <v>117</v>
      </c>
      <c r="E54" s="12">
        <f>ROUNDDOWN(リスト[[#This Row],[通常時描画力]]*1.3,0)</f>
        <v>152</v>
      </c>
    </row>
    <row r="55" spans="1:5" x14ac:dyDescent="0.3">
      <c r="A55">
        <v>54</v>
      </c>
      <c r="B55" s="1" t="s">
        <v>218</v>
      </c>
      <c r="C55" s="1" t="s">
        <v>62</v>
      </c>
      <c r="D55">
        <v>122</v>
      </c>
      <c r="E55" s="12">
        <f>ROUNDDOWN(リスト[[#This Row],[通常時描画力]]*1.3,0)</f>
        <v>158</v>
      </c>
    </row>
    <row r="56" spans="1:5" x14ac:dyDescent="0.3">
      <c r="A56">
        <v>55</v>
      </c>
      <c r="B56" s="1" t="s">
        <v>158</v>
      </c>
      <c r="C56" s="5" t="s">
        <v>62</v>
      </c>
      <c r="D56">
        <v>124</v>
      </c>
      <c r="E56" s="12">
        <f>ROUNDDOWN(リスト[[#This Row],[通常時描画力]]*1.3,0)</f>
        <v>161</v>
      </c>
    </row>
    <row r="57" spans="1:5" x14ac:dyDescent="0.3">
      <c r="A57">
        <v>56</v>
      </c>
      <c r="B57" s="1" t="s">
        <v>337</v>
      </c>
      <c r="C57" s="1" t="s">
        <v>62</v>
      </c>
      <c r="D57">
        <v>107</v>
      </c>
      <c r="E57" s="12">
        <f>ROUNDDOWN(リスト[[#This Row],[通常時描画力]]*1.3,0)</f>
        <v>139</v>
      </c>
    </row>
    <row r="58" spans="1:5" x14ac:dyDescent="0.3">
      <c r="A58">
        <v>57</v>
      </c>
      <c r="B58" s="1" t="s">
        <v>424</v>
      </c>
      <c r="C58" s="1" t="s">
        <v>62</v>
      </c>
      <c r="D58">
        <v>113</v>
      </c>
      <c r="E58" s="12">
        <f>ROUNDDOWN(リスト[[#This Row],[通常時描画力]]*1.3,0)</f>
        <v>146</v>
      </c>
    </row>
    <row r="59" spans="1:5" x14ac:dyDescent="0.3">
      <c r="A59">
        <v>58</v>
      </c>
      <c r="B59" s="1" t="s">
        <v>334</v>
      </c>
      <c r="C59" s="1" t="s">
        <v>62</v>
      </c>
      <c r="D59">
        <v>117</v>
      </c>
      <c r="E59" s="12">
        <f>ROUNDDOWN(リスト[[#This Row],[通常時描画力]]*1.3,0)</f>
        <v>152</v>
      </c>
    </row>
    <row r="60" spans="1:5" x14ac:dyDescent="0.3">
      <c r="A60">
        <v>59</v>
      </c>
      <c r="B60" s="1" t="s">
        <v>459</v>
      </c>
      <c r="C60" s="1" t="s">
        <v>62</v>
      </c>
      <c r="D60">
        <v>113</v>
      </c>
      <c r="E60" s="12">
        <f>ROUNDDOWN(リスト[[#This Row],[通常時描画力]]*1.3,0)</f>
        <v>146</v>
      </c>
    </row>
    <row r="61" spans="1:5" x14ac:dyDescent="0.3">
      <c r="A61">
        <v>60</v>
      </c>
      <c r="B61" s="1" t="s">
        <v>237</v>
      </c>
      <c r="C61" s="1" t="s">
        <v>62</v>
      </c>
      <c r="D61">
        <v>121</v>
      </c>
      <c r="E61" s="12">
        <f>ROUNDDOWN(リスト[[#This Row],[通常時描画力]]*1.3,0)</f>
        <v>157</v>
      </c>
    </row>
    <row r="62" spans="1:5" x14ac:dyDescent="0.3">
      <c r="A62">
        <v>61</v>
      </c>
      <c r="B62" s="1" t="s">
        <v>331</v>
      </c>
      <c r="C62" s="1" t="s">
        <v>62</v>
      </c>
      <c r="D62">
        <v>124</v>
      </c>
      <c r="E62" s="12">
        <f>ROUNDDOWN(リスト[[#This Row],[通常時描画力]]*1.3,0)</f>
        <v>161</v>
      </c>
    </row>
    <row r="63" spans="1:5" x14ac:dyDescent="0.3">
      <c r="A63">
        <v>62</v>
      </c>
      <c r="B63" s="1" t="s">
        <v>450</v>
      </c>
      <c r="C63" s="1" t="s">
        <v>62</v>
      </c>
      <c r="D63">
        <v>121</v>
      </c>
      <c r="E63" s="12">
        <f>ROUNDDOWN(リスト[[#This Row],[通常時描画力]]*1.3,0)</f>
        <v>157</v>
      </c>
    </row>
    <row r="64" spans="1:5" x14ac:dyDescent="0.3">
      <c r="A64">
        <v>63</v>
      </c>
      <c r="B64" s="1" t="s">
        <v>543</v>
      </c>
      <c r="C64" s="5" t="s">
        <v>62</v>
      </c>
      <c r="D64">
        <v>122</v>
      </c>
      <c r="E64" s="12">
        <f>ROUNDDOWN(リスト[[#This Row],[通常時描画力]]*1.3,0)</f>
        <v>158</v>
      </c>
    </row>
    <row r="65" spans="1:5" x14ac:dyDescent="0.3">
      <c r="A65">
        <v>64</v>
      </c>
      <c r="B65" s="1" t="s">
        <v>505</v>
      </c>
      <c r="C65" s="1" t="s">
        <v>62</v>
      </c>
      <c r="D65">
        <v>116</v>
      </c>
      <c r="E65" s="12">
        <f>ROUNDDOWN(リスト[[#This Row],[通常時描画力]]*1.3,0)</f>
        <v>150</v>
      </c>
    </row>
    <row r="66" spans="1:5" x14ac:dyDescent="0.3">
      <c r="A66">
        <v>65</v>
      </c>
      <c r="B66" s="1" t="s">
        <v>518</v>
      </c>
      <c r="C66" s="1" t="s">
        <v>62</v>
      </c>
      <c r="D66">
        <v>113</v>
      </c>
      <c r="E66" s="12">
        <f>ROUNDDOWN(リスト[[#This Row],[通常時描画力]]*1.3,0)</f>
        <v>146</v>
      </c>
    </row>
    <row r="67" spans="1:5" x14ac:dyDescent="0.3">
      <c r="A67">
        <v>66</v>
      </c>
      <c r="B67" s="1" t="s">
        <v>626</v>
      </c>
      <c r="C67" s="1" t="s">
        <v>62</v>
      </c>
      <c r="D67">
        <v>116</v>
      </c>
      <c r="E67" s="12">
        <f>ROUNDDOWN(リスト[[#This Row],[通常時描画力]]*1.3,0)</f>
        <v>150</v>
      </c>
    </row>
    <row r="68" spans="1:5" x14ac:dyDescent="0.3">
      <c r="A68">
        <v>67</v>
      </c>
      <c r="B68" s="1" t="s">
        <v>95</v>
      </c>
      <c r="C68" s="1" t="s">
        <v>62</v>
      </c>
      <c r="D68">
        <v>120</v>
      </c>
      <c r="E68" s="12">
        <f>ROUNDDOWN(リスト[[#This Row],[通常時描画力]]*1.3,0)</f>
        <v>156</v>
      </c>
    </row>
    <row r="69" spans="1:5" x14ac:dyDescent="0.3">
      <c r="A69">
        <v>68</v>
      </c>
      <c r="B69" s="1" t="s">
        <v>199</v>
      </c>
      <c r="C69" s="5" t="s">
        <v>62</v>
      </c>
      <c r="D69">
        <v>106</v>
      </c>
      <c r="E69" s="12">
        <f>ROUNDDOWN(リスト[[#This Row],[通常時描画力]]*1.3,0)</f>
        <v>137</v>
      </c>
    </row>
    <row r="70" spans="1:5" x14ac:dyDescent="0.3">
      <c r="A70">
        <v>69</v>
      </c>
      <c r="B70" s="1" t="s">
        <v>65</v>
      </c>
      <c r="C70" s="1" t="s">
        <v>62</v>
      </c>
      <c r="D70">
        <v>120</v>
      </c>
      <c r="E70" s="12">
        <f>ROUNDDOWN(リスト[[#This Row],[通常時描画力]]*1.3,0)</f>
        <v>156</v>
      </c>
    </row>
    <row r="71" spans="1:5" x14ac:dyDescent="0.3">
      <c r="A71">
        <v>70</v>
      </c>
      <c r="B71" s="1" t="s">
        <v>35</v>
      </c>
      <c r="C71" s="1" t="s">
        <v>33</v>
      </c>
      <c r="D71">
        <v>110</v>
      </c>
      <c r="E71" s="12">
        <f>ROUNDDOWN(リスト[[#This Row],[通常時描画力]]*1.3,0)</f>
        <v>143</v>
      </c>
    </row>
    <row r="72" spans="1:5" x14ac:dyDescent="0.3">
      <c r="A72">
        <v>71</v>
      </c>
      <c r="B72" s="1" t="s">
        <v>83</v>
      </c>
      <c r="C72" s="1" t="s">
        <v>33</v>
      </c>
      <c r="D72">
        <v>120</v>
      </c>
      <c r="E72" s="12">
        <f>ROUNDDOWN(リスト[[#This Row],[通常時描画力]]*1.3,0)</f>
        <v>156</v>
      </c>
    </row>
    <row r="73" spans="1:5" x14ac:dyDescent="0.3">
      <c r="A73">
        <v>72</v>
      </c>
      <c r="B73" s="1" t="s">
        <v>490</v>
      </c>
      <c r="C73" s="1" t="s">
        <v>33</v>
      </c>
      <c r="D73">
        <v>114</v>
      </c>
      <c r="E73" s="12">
        <f>ROUNDDOWN(リスト[[#This Row],[通常時描画力]]*1.3,0)</f>
        <v>148</v>
      </c>
    </row>
    <row r="74" spans="1:5" x14ac:dyDescent="0.3">
      <c r="A74">
        <v>73</v>
      </c>
      <c r="B74" s="1" t="s">
        <v>437</v>
      </c>
      <c r="C74" s="1" t="s">
        <v>33</v>
      </c>
      <c r="D74">
        <v>122</v>
      </c>
      <c r="E74" s="12">
        <f>ROUNDDOWN(リスト[[#This Row],[通常時描画力]]*1.3,0)</f>
        <v>158</v>
      </c>
    </row>
    <row r="75" spans="1:5" x14ac:dyDescent="0.3">
      <c r="A75">
        <v>74</v>
      </c>
      <c r="B75" s="1" t="s">
        <v>492</v>
      </c>
      <c r="C75" s="1" t="s">
        <v>33</v>
      </c>
      <c r="D75">
        <v>122</v>
      </c>
      <c r="E75" s="12">
        <f>ROUNDDOWN(リスト[[#This Row],[通常時描画力]]*1.3,0)</f>
        <v>158</v>
      </c>
    </row>
    <row r="76" spans="1:5" x14ac:dyDescent="0.3">
      <c r="A76">
        <v>75</v>
      </c>
      <c r="B76" s="1" t="s">
        <v>447</v>
      </c>
      <c r="C76" s="1" t="s">
        <v>33</v>
      </c>
      <c r="D76">
        <v>122</v>
      </c>
      <c r="E76" s="12">
        <f>ROUNDDOWN(リスト[[#This Row],[通常時描画力]]*1.3,0)</f>
        <v>158</v>
      </c>
    </row>
    <row r="77" spans="1:5" x14ac:dyDescent="0.3">
      <c r="A77">
        <v>76</v>
      </c>
      <c r="B77" s="1" t="s">
        <v>537</v>
      </c>
      <c r="C77" s="1" t="s">
        <v>33</v>
      </c>
      <c r="D77">
        <v>117</v>
      </c>
      <c r="E77" s="12">
        <f>ROUNDDOWN(リスト[[#This Row],[通常時描画力]]*1.3,0)</f>
        <v>152</v>
      </c>
    </row>
    <row r="78" spans="1:5" x14ac:dyDescent="0.3">
      <c r="A78">
        <v>77</v>
      </c>
      <c r="B78" s="1" t="s">
        <v>494</v>
      </c>
      <c r="C78" s="1" t="s">
        <v>33</v>
      </c>
      <c r="D78">
        <v>116</v>
      </c>
      <c r="E78" s="12">
        <f>ROUNDDOWN(リスト[[#This Row],[通常時描画力]]*1.3,0)</f>
        <v>150</v>
      </c>
    </row>
    <row r="79" spans="1:5" x14ac:dyDescent="0.3">
      <c r="A79">
        <v>78</v>
      </c>
      <c r="B79" s="1" t="s">
        <v>288</v>
      </c>
      <c r="C79" s="1" t="s">
        <v>33</v>
      </c>
      <c r="D79">
        <v>109</v>
      </c>
      <c r="E79" s="12">
        <f>ROUNDDOWN(リスト[[#This Row],[通常時描画力]]*1.3,0)</f>
        <v>141</v>
      </c>
    </row>
    <row r="80" spans="1:5" x14ac:dyDescent="0.3">
      <c r="A80">
        <v>79</v>
      </c>
      <c r="B80" s="1" t="s">
        <v>580</v>
      </c>
      <c r="C80" s="1" t="s">
        <v>33</v>
      </c>
      <c r="D80">
        <v>120</v>
      </c>
      <c r="E80" s="12">
        <f>ROUNDDOWN(リスト[[#This Row],[通常時描画力]]*1.3,0)</f>
        <v>156</v>
      </c>
    </row>
    <row r="81" spans="1:5" x14ac:dyDescent="0.3">
      <c r="A81">
        <v>80</v>
      </c>
      <c r="B81" s="1" t="s">
        <v>301</v>
      </c>
      <c r="C81" s="5" t="s">
        <v>33</v>
      </c>
      <c r="D81">
        <v>106</v>
      </c>
      <c r="E81" s="12">
        <f>ROUNDDOWN(リスト[[#This Row],[通常時描画力]]*1.3,0)</f>
        <v>137</v>
      </c>
    </row>
    <row r="82" spans="1:5" x14ac:dyDescent="0.3">
      <c r="A82">
        <v>81</v>
      </c>
      <c r="B82" s="1" t="s">
        <v>181</v>
      </c>
      <c r="C82" s="1" t="s">
        <v>33</v>
      </c>
      <c r="D82">
        <v>125</v>
      </c>
      <c r="E82" s="12">
        <f>ROUNDDOWN(リスト[[#This Row],[通常時描画力]]*1.3,0)</f>
        <v>162</v>
      </c>
    </row>
    <row r="83" spans="1:5" x14ac:dyDescent="0.3">
      <c r="A83">
        <v>82</v>
      </c>
      <c r="B83" s="1" t="s">
        <v>327</v>
      </c>
      <c r="C83" s="5" t="s">
        <v>33</v>
      </c>
      <c r="D83">
        <v>110</v>
      </c>
      <c r="E83" s="12">
        <f>ROUNDDOWN(リスト[[#This Row],[通常時描画力]]*1.3,0)</f>
        <v>143</v>
      </c>
    </row>
    <row r="84" spans="1:5" x14ac:dyDescent="0.3">
      <c r="A84">
        <v>83</v>
      </c>
      <c r="B84" s="1" t="s">
        <v>243</v>
      </c>
      <c r="C84" s="1" t="s">
        <v>33</v>
      </c>
      <c r="D84">
        <v>101</v>
      </c>
      <c r="E84" s="12">
        <f>ROUNDDOWN(リスト[[#This Row],[通常時描画力]]*1.3,0)</f>
        <v>131</v>
      </c>
    </row>
    <row r="85" spans="1:5" x14ac:dyDescent="0.3">
      <c r="A85">
        <v>84</v>
      </c>
      <c r="B85" s="1" t="s">
        <v>140</v>
      </c>
      <c r="C85" s="1" t="s">
        <v>33</v>
      </c>
      <c r="D85">
        <v>118</v>
      </c>
      <c r="E85" s="12">
        <f>ROUNDDOWN(リスト[[#This Row],[通常時描画力]]*1.3,0)</f>
        <v>153</v>
      </c>
    </row>
    <row r="86" spans="1:5" x14ac:dyDescent="0.3">
      <c r="A86">
        <v>85</v>
      </c>
      <c r="B86" s="1" t="s">
        <v>10</v>
      </c>
      <c r="C86" s="1" t="s">
        <v>33</v>
      </c>
      <c r="D86">
        <v>126</v>
      </c>
      <c r="E86" s="12">
        <f>ROUNDDOWN(リスト[[#This Row],[通常時描画力]]*1.3,0)</f>
        <v>163</v>
      </c>
    </row>
    <row r="87" spans="1:5" x14ac:dyDescent="0.3">
      <c r="A87">
        <v>86</v>
      </c>
      <c r="B87" s="1" t="s">
        <v>644</v>
      </c>
      <c r="C87" s="1" t="s">
        <v>33</v>
      </c>
      <c r="D87">
        <v>121</v>
      </c>
      <c r="E87" s="12">
        <f>ROUNDDOWN(リスト[[#This Row],[通常時描画力]]*1.3,0)</f>
        <v>157</v>
      </c>
    </row>
    <row r="88" spans="1:5" x14ac:dyDescent="0.3">
      <c r="A88">
        <v>87</v>
      </c>
      <c r="B88" s="1" t="s">
        <v>102</v>
      </c>
      <c r="C88" s="5" t="s">
        <v>33</v>
      </c>
      <c r="D88">
        <v>120</v>
      </c>
      <c r="E88" s="12">
        <f>ROUNDDOWN(リスト[[#This Row],[通常時描画力]]*1.3,0)</f>
        <v>156</v>
      </c>
    </row>
    <row r="89" spans="1:5" x14ac:dyDescent="0.3">
      <c r="A89">
        <v>88</v>
      </c>
      <c r="B89" s="1" t="s">
        <v>408</v>
      </c>
      <c r="C89" s="1" t="s">
        <v>33</v>
      </c>
      <c r="D89">
        <v>109</v>
      </c>
      <c r="E89" s="12">
        <f>ROUNDDOWN(リスト[[#This Row],[通常時描画力]]*1.3,0)</f>
        <v>141</v>
      </c>
    </row>
    <row r="90" spans="1:5" x14ac:dyDescent="0.3">
      <c r="A90">
        <v>89</v>
      </c>
      <c r="B90" s="1" t="s">
        <v>353</v>
      </c>
      <c r="C90" s="5" t="s">
        <v>33</v>
      </c>
      <c r="D90">
        <v>128</v>
      </c>
      <c r="E90" s="12">
        <f>ROUNDDOWN(リスト[[#This Row],[通常時描画力]]*1.3,0)</f>
        <v>166</v>
      </c>
    </row>
    <row r="91" spans="1:5" x14ac:dyDescent="0.3">
      <c r="A91">
        <v>90</v>
      </c>
      <c r="B91" s="1" t="s">
        <v>209</v>
      </c>
      <c r="C91" s="1" t="s">
        <v>33</v>
      </c>
      <c r="D91">
        <v>116</v>
      </c>
      <c r="E91" s="12">
        <f>ROUNDDOWN(リスト[[#This Row],[通常時描画力]]*1.3,0)</f>
        <v>150</v>
      </c>
    </row>
    <row r="92" spans="1:5" x14ac:dyDescent="0.3">
      <c r="A92">
        <v>91</v>
      </c>
      <c r="B92" s="1" t="s">
        <v>270</v>
      </c>
      <c r="C92" s="1" t="s">
        <v>33</v>
      </c>
      <c r="D92">
        <v>121</v>
      </c>
      <c r="E92" s="12">
        <f>ROUNDDOWN(リスト[[#This Row],[通常時描画力]]*1.3,0)</f>
        <v>157</v>
      </c>
    </row>
    <row r="93" spans="1:5" x14ac:dyDescent="0.3">
      <c r="A93">
        <v>92</v>
      </c>
      <c r="B93" s="1" t="s">
        <v>394</v>
      </c>
      <c r="C93" s="1" t="s">
        <v>33</v>
      </c>
      <c r="D93">
        <v>106</v>
      </c>
      <c r="E93" s="12">
        <f>ROUNDDOWN(リスト[[#This Row],[通常時描画力]]*1.3,0)</f>
        <v>137</v>
      </c>
    </row>
    <row r="94" spans="1:5" x14ac:dyDescent="0.3">
      <c r="A94">
        <v>93</v>
      </c>
      <c r="B94" s="1" t="s">
        <v>318</v>
      </c>
      <c r="C94" s="1" t="s">
        <v>33</v>
      </c>
      <c r="D94">
        <v>125</v>
      </c>
      <c r="E94" s="12">
        <f>ROUNDDOWN(リスト[[#This Row],[通常時描画力]]*1.3,0)</f>
        <v>162</v>
      </c>
    </row>
    <row r="95" spans="1:5" x14ac:dyDescent="0.3">
      <c r="A95">
        <v>94</v>
      </c>
      <c r="B95" s="1" t="s">
        <v>149</v>
      </c>
      <c r="C95" s="5" t="s">
        <v>33</v>
      </c>
      <c r="D95">
        <v>120</v>
      </c>
      <c r="E95" s="12">
        <f>ROUNDDOWN(リスト[[#This Row],[通常時描画力]]*1.3,0)</f>
        <v>156</v>
      </c>
    </row>
    <row r="96" spans="1:5" x14ac:dyDescent="0.3">
      <c r="A96">
        <v>95</v>
      </c>
      <c r="B96" s="1" t="s">
        <v>316</v>
      </c>
      <c r="C96" s="1" t="s">
        <v>33</v>
      </c>
      <c r="D96">
        <v>108</v>
      </c>
      <c r="E96" s="12">
        <f>ROUNDDOWN(リスト[[#This Row],[通常時描画力]]*1.3,0)</f>
        <v>140</v>
      </c>
    </row>
    <row r="97" spans="1:5" x14ac:dyDescent="0.3">
      <c r="A97">
        <v>96</v>
      </c>
      <c r="B97" s="1" t="s">
        <v>477</v>
      </c>
      <c r="C97" s="1" t="s">
        <v>33</v>
      </c>
      <c r="D97">
        <v>124</v>
      </c>
      <c r="E97" s="12">
        <f>ROUNDDOWN(リスト[[#This Row],[通常時描画力]]*1.3,0)</f>
        <v>161</v>
      </c>
    </row>
    <row r="98" spans="1:5" x14ac:dyDescent="0.3">
      <c r="A98">
        <v>97</v>
      </c>
      <c r="B98" s="1" t="s">
        <v>562</v>
      </c>
      <c r="C98" s="1" t="s">
        <v>33</v>
      </c>
      <c r="D98">
        <v>116</v>
      </c>
      <c r="E98" s="12">
        <f>ROUNDDOWN(リスト[[#This Row],[通常時描画力]]*1.3,0)</f>
        <v>150</v>
      </c>
    </row>
    <row r="99" spans="1:5" x14ac:dyDescent="0.3">
      <c r="A99">
        <v>98</v>
      </c>
      <c r="B99" s="1" t="s">
        <v>106</v>
      </c>
      <c r="C99" s="1" t="s">
        <v>33</v>
      </c>
      <c r="D99">
        <v>111</v>
      </c>
      <c r="E99" s="12">
        <f>ROUNDDOWN(リスト[[#This Row],[通常時描画力]]*1.3,0)</f>
        <v>144</v>
      </c>
    </row>
    <row r="100" spans="1:5" x14ac:dyDescent="0.3">
      <c r="A100">
        <v>99</v>
      </c>
      <c r="B100" s="1" t="s">
        <v>533</v>
      </c>
      <c r="C100" s="1" t="s">
        <v>33</v>
      </c>
      <c r="D100">
        <v>105</v>
      </c>
      <c r="E100" s="12">
        <f>ROUNDDOWN(リスト[[#This Row],[通常時描画力]]*1.3,0)</f>
        <v>136</v>
      </c>
    </row>
    <row r="101" spans="1:5" x14ac:dyDescent="0.3">
      <c r="A101">
        <v>100</v>
      </c>
      <c r="B101" s="1" t="s">
        <v>440</v>
      </c>
      <c r="C101" s="1" t="s">
        <v>33</v>
      </c>
      <c r="D101">
        <v>122</v>
      </c>
      <c r="E101" s="12">
        <f>ROUNDDOWN(リスト[[#This Row],[通常時描画力]]*1.3,0)</f>
        <v>158</v>
      </c>
    </row>
    <row r="102" spans="1:5" x14ac:dyDescent="0.3">
      <c r="A102">
        <v>101</v>
      </c>
      <c r="B102" s="1" t="s">
        <v>118</v>
      </c>
      <c r="C102" s="1" t="s">
        <v>33</v>
      </c>
      <c r="D102">
        <v>110</v>
      </c>
      <c r="E102" s="12">
        <f>ROUNDDOWN(リスト[[#This Row],[通常時描画力]]*1.3,0)</f>
        <v>143</v>
      </c>
    </row>
    <row r="103" spans="1:5" x14ac:dyDescent="0.3">
      <c r="A103">
        <v>102</v>
      </c>
      <c r="B103" s="1" t="s">
        <v>386</v>
      </c>
      <c r="C103" s="1" t="s">
        <v>36</v>
      </c>
      <c r="D103">
        <v>127</v>
      </c>
      <c r="E103" s="12">
        <f>ROUNDDOWN(リスト[[#This Row],[通常時描画力]]*1.3,0)</f>
        <v>165</v>
      </c>
    </row>
    <row r="104" spans="1:5" x14ac:dyDescent="0.3">
      <c r="A104">
        <v>103</v>
      </c>
      <c r="B104" s="1" t="s">
        <v>187</v>
      </c>
      <c r="C104" s="5" t="s">
        <v>36</v>
      </c>
      <c r="D104">
        <v>110</v>
      </c>
      <c r="E104" s="12">
        <f>ROUNDDOWN(リスト[[#This Row],[通常時描画力]]*1.3,0)</f>
        <v>143</v>
      </c>
    </row>
    <row r="105" spans="1:5" x14ac:dyDescent="0.3">
      <c r="A105">
        <v>104</v>
      </c>
      <c r="B105" s="1" t="s">
        <v>307</v>
      </c>
      <c r="C105" s="1" t="s">
        <v>36</v>
      </c>
      <c r="D105">
        <v>113</v>
      </c>
      <c r="E105" s="12">
        <f>ROUNDDOWN(リスト[[#This Row],[通常時描画力]]*1.3,0)</f>
        <v>146</v>
      </c>
    </row>
    <row r="106" spans="1:5" x14ac:dyDescent="0.3">
      <c r="A106">
        <v>105</v>
      </c>
      <c r="B106" s="1" t="s">
        <v>297</v>
      </c>
      <c r="C106" s="5" t="s">
        <v>36</v>
      </c>
      <c r="D106">
        <v>117</v>
      </c>
      <c r="E106" s="12">
        <f>ROUNDDOWN(リスト[[#This Row],[通常時描画力]]*1.3,0)</f>
        <v>152</v>
      </c>
    </row>
    <row r="107" spans="1:5" x14ac:dyDescent="0.3">
      <c r="A107">
        <v>106</v>
      </c>
      <c r="B107" s="1" t="s">
        <v>432</v>
      </c>
      <c r="C107" s="1" t="s">
        <v>36</v>
      </c>
      <c r="D107">
        <v>120</v>
      </c>
      <c r="E107" s="12">
        <f>ROUNDDOWN(リスト[[#This Row],[通常時描画力]]*1.3,0)</f>
        <v>156</v>
      </c>
    </row>
    <row r="108" spans="1:5" x14ac:dyDescent="0.3">
      <c r="A108">
        <v>107</v>
      </c>
      <c r="B108" s="1" t="s">
        <v>38</v>
      </c>
      <c r="C108" s="1" t="s">
        <v>36</v>
      </c>
      <c r="D108">
        <v>110</v>
      </c>
      <c r="E108" s="12">
        <f>ROUNDDOWN(リスト[[#This Row],[通常時描画力]]*1.3,0)</f>
        <v>143</v>
      </c>
    </row>
    <row r="109" spans="1:5" x14ac:dyDescent="0.3">
      <c r="A109">
        <v>108</v>
      </c>
      <c r="B109" s="1" t="s">
        <v>496</v>
      </c>
      <c r="C109" s="5" t="s">
        <v>36</v>
      </c>
      <c r="D109">
        <v>113</v>
      </c>
      <c r="E109" s="12">
        <f>ROUNDDOWN(リスト[[#This Row],[通常時描画力]]*1.3,0)</f>
        <v>146</v>
      </c>
    </row>
    <row r="110" spans="1:5" x14ac:dyDescent="0.3">
      <c r="A110">
        <v>109</v>
      </c>
      <c r="B110" s="1" t="s">
        <v>365</v>
      </c>
      <c r="C110" s="1" t="s">
        <v>36</v>
      </c>
      <c r="D110">
        <v>106</v>
      </c>
      <c r="E110" s="12">
        <f>ROUNDDOWN(リスト[[#This Row],[通常時描画力]]*1.3,0)</f>
        <v>137</v>
      </c>
    </row>
    <row r="111" spans="1:5" x14ac:dyDescent="0.3">
      <c r="A111">
        <v>110</v>
      </c>
      <c r="B111" s="1" t="s">
        <v>282</v>
      </c>
      <c r="C111" s="5" t="s">
        <v>36</v>
      </c>
      <c r="D111">
        <v>107</v>
      </c>
      <c r="E111" s="12">
        <f>ROUNDDOWN(リスト[[#This Row],[通常時描画力]]*1.3,0)</f>
        <v>139</v>
      </c>
    </row>
    <row r="112" spans="1:5" x14ac:dyDescent="0.3">
      <c r="A112">
        <v>111</v>
      </c>
      <c r="B112" s="1" t="s">
        <v>286</v>
      </c>
      <c r="C112" s="1" t="s">
        <v>36</v>
      </c>
      <c r="D112">
        <v>122</v>
      </c>
      <c r="E112" s="12">
        <f>ROUNDDOWN(リスト[[#This Row],[通常時描画力]]*1.3,0)</f>
        <v>158</v>
      </c>
    </row>
    <row r="113" spans="1:5" x14ac:dyDescent="0.3">
      <c r="A113">
        <v>112</v>
      </c>
      <c r="B113" s="1" t="s">
        <v>325</v>
      </c>
      <c r="C113" s="1" t="s">
        <v>36</v>
      </c>
      <c r="D113">
        <v>124</v>
      </c>
      <c r="E113" s="12">
        <f>ROUNDDOWN(リスト[[#This Row],[通常時描画力]]*1.3,0)</f>
        <v>161</v>
      </c>
    </row>
    <row r="114" spans="1:5" x14ac:dyDescent="0.3">
      <c r="A114">
        <v>113</v>
      </c>
      <c r="B114" s="1" t="s">
        <v>191</v>
      </c>
      <c r="C114" s="1" t="s">
        <v>36</v>
      </c>
      <c r="D114">
        <v>121</v>
      </c>
      <c r="E114" s="12">
        <f>ROUNDDOWN(リスト[[#This Row],[通常時描画力]]*1.3,0)</f>
        <v>157</v>
      </c>
    </row>
    <row r="115" spans="1:5" x14ac:dyDescent="0.3">
      <c r="A115">
        <v>114</v>
      </c>
      <c r="B115" s="1" t="s">
        <v>310</v>
      </c>
      <c r="C115" s="1" t="s">
        <v>36</v>
      </c>
      <c r="D115">
        <v>114</v>
      </c>
      <c r="E115" s="12">
        <f>ROUNDDOWN(リスト[[#This Row],[通常時描画力]]*1.3,0)</f>
        <v>148</v>
      </c>
    </row>
    <row r="116" spans="1:5" x14ac:dyDescent="0.3">
      <c r="A116">
        <v>115</v>
      </c>
      <c r="B116" s="1" t="s">
        <v>6</v>
      </c>
      <c r="C116" s="1" t="s">
        <v>36</v>
      </c>
      <c r="D116">
        <v>112</v>
      </c>
      <c r="E116" s="12">
        <f>ROUNDDOWN(リスト[[#This Row],[通常時描画力]]*1.3,0)</f>
        <v>145</v>
      </c>
    </row>
    <row r="117" spans="1:5" x14ac:dyDescent="0.3">
      <c r="A117">
        <v>116</v>
      </c>
      <c r="B117" s="1" t="s">
        <v>356</v>
      </c>
      <c r="C117" s="1" t="s">
        <v>36</v>
      </c>
      <c r="D117">
        <v>110</v>
      </c>
      <c r="E117" s="12">
        <f>ROUNDDOWN(リスト[[#This Row],[通常時描画力]]*1.3,0)</f>
        <v>143</v>
      </c>
    </row>
    <row r="118" spans="1:5" x14ac:dyDescent="0.3">
      <c r="A118">
        <v>117</v>
      </c>
      <c r="B118" s="1" t="s">
        <v>389</v>
      </c>
      <c r="C118" s="1" t="s">
        <v>36</v>
      </c>
      <c r="D118">
        <v>110</v>
      </c>
      <c r="E118" s="12">
        <f>ROUNDDOWN(リスト[[#This Row],[通常時描画力]]*1.3,0)</f>
        <v>143</v>
      </c>
    </row>
    <row r="119" spans="1:5" x14ac:dyDescent="0.3">
      <c r="A119">
        <v>118</v>
      </c>
      <c r="B119" s="1" t="s">
        <v>526</v>
      </c>
      <c r="C119" s="5" t="s">
        <v>36</v>
      </c>
      <c r="D119">
        <v>122</v>
      </c>
      <c r="E119" s="12">
        <f>ROUNDDOWN(リスト[[#This Row],[通常時描画力]]*1.3,0)</f>
        <v>158</v>
      </c>
    </row>
    <row r="120" spans="1:5" x14ac:dyDescent="0.3">
      <c r="A120">
        <v>119</v>
      </c>
      <c r="B120" s="1" t="s">
        <v>415</v>
      </c>
      <c r="C120" s="1" t="s">
        <v>36</v>
      </c>
      <c r="D120">
        <v>120</v>
      </c>
      <c r="E120" s="12">
        <f>ROUNDDOWN(リスト[[#This Row],[通常時描画力]]*1.3,0)</f>
        <v>156</v>
      </c>
    </row>
    <row r="121" spans="1:5" x14ac:dyDescent="0.3">
      <c r="A121">
        <v>120</v>
      </c>
      <c r="B121" s="1" t="s">
        <v>468</v>
      </c>
      <c r="C121" s="1" t="s">
        <v>36</v>
      </c>
      <c r="D121">
        <v>121</v>
      </c>
      <c r="E121" s="12">
        <f>ROUNDDOWN(リスト[[#This Row],[通常時描画力]]*1.3,0)</f>
        <v>157</v>
      </c>
    </row>
    <row r="122" spans="1:5" x14ac:dyDescent="0.3">
      <c r="A122">
        <v>121</v>
      </c>
      <c r="B122" s="1" t="s">
        <v>578</v>
      </c>
      <c r="C122" s="1" t="s">
        <v>36</v>
      </c>
      <c r="D122">
        <v>120</v>
      </c>
      <c r="E122" s="12">
        <f>ROUNDDOWN(リスト[[#This Row],[通常時描画力]]*1.3,0)</f>
        <v>156</v>
      </c>
    </row>
    <row r="123" spans="1:5" x14ac:dyDescent="0.3">
      <c r="A123">
        <v>122</v>
      </c>
      <c r="B123" s="1" t="s">
        <v>453</v>
      </c>
      <c r="C123" s="1" t="s">
        <v>36</v>
      </c>
      <c r="D123">
        <v>121</v>
      </c>
      <c r="E123" s="12">
        <f>ROUNDDOWN(リスト[[#This Row],[通常時描画力]]*1.3,0)</f>
        <v>157</v>
      </c>
    </row>
    <row r="124" spans="1:5" x14ac:dyDescent="0.3">
      <c r="A124">
        <v>123</v>
      </c>
      <c r="B124" s="1" t="s">
        <v>154</v>
      </c>
      <c r="C124" s="1" t="s">
        <v>36</v>
      </c>
      <c r="D124">
        <v>109</v>
      </c>
      <c r="E124" s="12">
        <f>ROUNDDOWN(リスト[[#This Row],[通常時描画力]]*1.3,0)</f>
        <v>141</v>
      </c>
    </row>
    <row r="125" spans="1:5" x14ac:dyDescent="0.3">
      <c r="A125">
        <v>124</v>
      </c>
      <c r="B125" s="1" t="s">
        <v>368</v>
      </c>
      <c r="C125" s="1" t="s">
        <v>36</v>
      </c>
      <c r="D125">
        <v>122</v>
      </c>
      <c r="E125" s="12">
        <f>ROUNDDOWN(リスト[[#This Row],[通常時描画力]]*1.3,0)</f>
        <v>158</v>
      </c>
    </row>
    <row r="126" spans="1:5" x14ac:dyDescent="0.3">
      <c r="A126">
        <v>125</v>
      </c>
      <c r="B126" s="1" t="s">
        <v>501</v>
      </c>
      <c r="C126" s="5" t="s">
        <v>36</v>
      </c>
      <c r="D126">
        <v>108</v>
      </c>
      <c r="E126" s="12">
        <f>ROUNDDOWN(リスト[[#This Row],[通常時描画力]]*1.3,0)</f>
        <v>140</v>
      </c>
    </row>
    <row r="127" spans="1:5" x14ac:dyDescent="0.3">
      <c r="A127">
        <v>126</v>
      </c>
      <c r="B127" s="1" t="s">
        <v>53</v>
      </c>
      <c r="C127" s="5" t="s">
        <v>36</v>
      </c>
      <c r="D127">
        <v>105</v>
      </c>
      <c r="E127" s="12">
        <f>ROUNDDOWN(リスト[[#This Row],[通常時描画力]]*1.3,0)</f>
        <v>136</v>
      </c>
    </row>
    <row r="128" spans="1:5" x14ac:dyDescent="0.3">
      <c r="A128">
        <v>127</v>
      </c>
      <c r="B128" s="1" t="s">
        <v>479</v>
      </c>
      <c r="C128" s="1" t="s">
        <v>36</v>
      </c>
      <c r="D128">
        <v>126</v>
      </c>
      <c r="E128" s="12">
        <f>ROUNDDOWN(リスト[[#This Row],[通常時描画力]]*1.3,0)</f>
        <v>163</v>
      </c>
    </row>
    <row r="129" spans="1:5" x14ac:dyDescent="0.3">
      <c r="A129">
        <v>128</v>
      </c>
      <c r="B129" s="1" t="s">
        <v>322</v>
      </c>
      <c r="C129" s="1" t="s">
        <v>36</v>
      </c>
      <c r="D129">
        <v>108</v>
      </c>
      <c r="E129" s="12">
        <f>ROUNDDOWN(リスト[[#This Row],[通常時描画力]]*1.3,0)</f>
        <v>140</v>
      </c>
    </row>
    <row r="130" spans="1:5" x14ac:dyDescent="0.3">
      <c r="A130">
        <v>129</v>
      </c>
      <c r="B130" s="1" t="s">
        <v>59</v>
      </c>
      <c r="C130" s="5" t="s">
        <v>36</v>
      </c>
      <c r="D130">
        <v>125</v>
      </c>
      <c r="E130" s="12">
        <f>ROUNDDOWN(リスト[[#This Row],[通常時描画力]]*1.3,0)</f>
        <v>162</v>
      </c>
    </row>
    <row r="131" spans="1:5" x14ac:dyDescent="0.3">
      <c r="A131">
        <v>130</v>
      </c>
      <c r="B131" s="1" t="s">
        <v>550</v>
      </c>
      <c r="C131" s="1" t="s">
        <v>36</v>
      </c>
      <c r="D131">
        <v>112</v>
      </c>
      <c r="E131" s="12">
        <f>ROUNDDOWN(リスト[[#This Row],[通常時描画力]]*1.3,0)</f>
        <v>145</v>
      </c>
    </row>
    <row r="132" spans="1:5" x14ac:dyDescent="0.3">
      <c r="A132">
        <v>131</v>
      </c>
      <c r="B132" s="1" t="s">
        <v>481</v>
      </c>
      <c r="C132" s="5" t="s">
        <v>36</v>
      </c>
      <c r="D132">
        <v>129</v>
      </c>
      <c r="E132" s="12">
        <f>ROUNDDOWN(リスト[[#This Row],[通常時描画力]]*1.3,0)</f>
        <v>167</v>
      </c>
    </row>
    <row r="133" spans="1:5" x14ac:dyDescent="0.3">
      <c r="A133">
        <v>132</v>
      </c>
      <c r="B133" s="1" t="s">
        <v>41</v>
      </c>
      <c r="C133" s="1" t="s">
        <v>36</v>
      </c>
      <c r="D133">
        <v>120</v>
      </c>
      <c r="E133" s="12">
        <f>ROUNDDOWN(リスト[[#This Row],[通常時描画力]]*1.3,0)</f>
        <v>156</v>
      </c>
    </row>
    <row r="134" spans="1:5" x14ac:dyDescent="0.3">
      <c r="A134">
        <v>133</v>
      </c>
      <c r="B134" s="1" t="s">
        <v>120</v>
      </c>
      <c r="C134" s="1" t="s">
        <v>36</v>
      </c>
      <c r="D134">
        <v>110</v>
      </c>
      <c r="E134" s="12">
        <f>ROUNDDOWN(リスト[[#This Row],[通常時描画力]]*1.3,0)</f>
        <v>143</v>
      </c>
    </row>
    <row r="135" spans="1:5" x14ac:dyDescent="0.3">
      <c r="A135">
        <v>134</v>
      </c>
      <c r="B135" s="1" t="s">
        <v>383</v>
      </c>
      <c r="C135" s="1" t="s">
        <v>36</v>
      </c>
      <c r="D135">
        <v>116</v>
      </c>
      <c r="E135" s="12">
        <f>ROUNDDOWN(リスト[[#This Row],[通常時描画力]]*1.3,0)</f>
        <v>150</v>
      </c>
    </row>
    <row r="136" spans="1:5" x14ac:dyDescent="0.3">
      <c r="A136">
        <v>135</v>
      </c>
      <c r="B136" s="1" t="s">
        <v>539</v>
      </c>
      <c r="C136" s="5" t="s">
        <v>36</v>
      </c>
      <c r="D136">
        <v>122</v>
      </c>
      <c r="E136" s="12">
        <f>ROUNDDOWN(リスト[[#This Row],[通常時描画力]]*1.3,0)</f>
        <v>158</v>
      </c>
    </row>
    <row r="137" spans="1:5" x14ac:dyDescent="0.3">
      <c r="A137">
        <v>136</v>
      </c>
      <c r="B137" s="1" t="s">
        <v>523</v>
      </c>
      <c r="C137" s="1" t="s">
        <v>36</v>
      </c>
      <c r="D137">
        <v>110</v>
      </c>
      <c r="E137" s="12">
        <f>ROUNDDOWN(リスト[[#This Row],[通常時描画力]]*1.3,0)</f>
        <v>143</v>
      </c>
    </row>
    <row r="138" spans="1:5" x14ac:dyDescent="0.3">
      <c r="A138">
        <v>137</v>
      </c>
      <c r="B138" s="1" t="s">
        <v>617</v>
      </c>
      <c r="C138" s="1" t="s">
        <v>36</v>
      </c>
      <c r="D138">
        <v>120</v>
      </c>
      <c r="E138" s="12">
        <f>ROUNDDOWN(リスト[[#This Row],[通常時描画力]]*1.3,0)</f>
        <v>156</v>
      </c>
    </row>
    <row r="139" spans="1:5" x14ac:dyDescent="0.3">
      <c r="A139">
        <v>138</v>
      </c>
      <c r="B139" s="1" t="s">
        <v>72</v>
      </c>
      <c r="C139" s="1" t="s">
        <v>36</v>
      </c>
      <c r="D139">
        <v>112</v>
      </c>
      <c r="E139" s="12">
        <f>ROUNDDOWN(リスト[[#This Row],[通常時描画力]]*1.3,0)</f>
        <v>145</v>
      </c>
    </row>
    <row r="140" spans="1:5" x14ac:dyDescent="0.3">
      <c r="A140">
        <v>139</v>
      </c>
      <c r="B140" s="1" t="s">
        <v>546</v>
      </c>
      <c r="C140" s="1" t="s">
        <v>36</v>
      </c>
      <c r="D140">
        <v>122</v>
      </c>
      <c r="E140" s="12">
        <f>ROUNDDOWN(リスト[[#This Row],[通常時描画力]]*1.3,0)</f>
        <v>158</v>
      </c>
    </row>
    <row r="141" spans="1:5" x14ac:dyDescent="0.3">
      <c r="A141">
        <v>140</v>
      </c>
      <c r="B141" s="1" t="s">
        <v>172</v>
      </c>
      <c r="C141" s="1" t="s">
        <v>36</v>
      </c>
      <c r="D141">
        <v>106</v>
      </c>
      <c r="E141" s="12">
        <f>ROUNDDOWN(リスト[[#This Row],[通常時描画力]]*1.3,0)</f>
        <v>137</v>
      </c>
    </row>
    <row r="142" spans="1:5" x14ac:dyDescent="0.3">
      <c r="A142">
        <v>141</v>
      </c>
      <c r="B142" s="1" t="s">
        <v>246</v>
      </c>
      <c r="C142" s="1" t="s">
        <v>36</v>
      </c>
      <c r="D142">
        <v>121</v>
      </c>
      <c r="E142" s="12">
        <f>ROUNDDOWN(リスト[[#This Row],[通常時描画力]]*1.3,0)</f>
        <v>157</v>
      </c>
    </row>
    <row r="143" spans="1:5" x14ac:dyDescent="0.3">
      <c r="A143">
        <v>142</v>
      </c>
      <c r="B143" s="1" t="s">
        <v>513</v>
      </c>
      <c r="C143" s="1" t="s">
        <v>36</v>
      </c>
      <c r="D143">
        <v>116</v>
      </c>
      <c r="E143" s="12">
        <f>ROUNDDOWN(リスト[[#This Row],[通常時描画力]]*1.3,0)</f>
        <v>150</v>
      </c>
    </row>
    <row r="144" spans="1:5" x14ac:dyDescent="0.3">
      <c r="A144">
        <v>143</v>
      </c>
      <c r="B144" s="1" t="s">
        <v>343</v>
      </c>
      <c r="C144" s="1" t="s">
        <v>36</v>
      </c>
      <c r="D144">
        <v>125</v>
      </c>
      <c r="E144" s="12">
        <f>ROUNDDOWN(リスト[[#This Row],[通常時描画力]]*1.3,0)</f>
        <v>162</v>
      </c>
    </row>
    <row r="145" spans="1:5" x14ac:dyDescent="0.3">
      <c r="A145">
        <v>144</v>
      </c>
      <c r="B145" s="1" t="s">
        <v>573</v>
      </c>
      <c r="C145" s="1" t="s">
        <v>36</v>
      </c>
      <c r="D145">
        <v>120</v>
      </c>
      <c r="E145" s="12">
        <f>ROUNDDOWN(リスト[[#This Row],[通常時描画力]]*1.3,0)</f>
        <v>156</v>
      </c>
    </row>
    <row r="146" spans="1:5" x14ac:dyDescent="0.3">
      <c r="A146">
        <v>145</v>
      </c>
      <c r="B146" s="1" t="s">
        <v>197</v>
      </c>
      <c r="C146" s="1" t="s">
        <v>36</v>
      </c>
      <c r="D146">
        <v>121</v>
      </c>
      <c r="E146" s="12">
        <f>ROUNDDOWN(リスト[[#This Row],[通常時描画力]]*1.3,0)</f>
        <v>157</v>
      </c>
    </row>
    <row r="147" spans="1:5" x14ac:dyDescent="0.3">
      <c r="A147">
        <v>146</v>
      </c>
      <c r="B147" s="1" t="s">
        <v>560</v>
      </c>
      <c r="C147" s="1" t="s">
        <v>36</v>
      </c>
      <c r="D147">
        <v>116</v>
      </c>
      <c r="E147" s="12">
        <f>ROUNDDOWN(リスト[[#This Row],[通常時描画力]]*1.3,0)</f>
        <v>150</v>
      </c>
    </row>
    <row r="148" spans="1:5" x14ac:dyDescent="0.3">
      <c r="A148">
        <v>147</v>
      </c>
      <c r="B148" s="1" t="s">
        <v>134</v>
      </c>
      <c r="C148" s="1" t="s">
        <v>36</v>
      </c>
      <c r="D148">
        <v>102</v>
      </c>
      <c r="E148" s="12">
        <f>ROUNDDOWN(リスト[[#This Row],[通常時描画力]]*1.3,0)</f>
        <v>132</v>
      </c>
    </row>
    <row r="149" spans="1:5" x14ac:dyDescent="0.3">
      <c r="A149">
        <v>148</v>
      </c>
      <c r="B149" s="1" t="s">
        <v>643</v>
      </c>
      <c r="C149" s="1" t="s">
        <v>75</v>
      </c>
      <c r="D149">
        <v>122</v>
      </c>
      <c r="E149" s="12">
        <f>ROUNDDOWN(リスト[[#This Row],[通常時描画力]]*1.3,0)</f>
        <v>158</v>
      </c>
    </row>
    <row r="150" spans="1:5" x14ac:dyDescent="0.3">
      <c r="A150">
        <v>149</v>
      </c>
      <c r="B150" s="1" t="s">
        <v>515</v>
      </c>
      <c r="C150" s="5" t="s">
        <v>75</v>
      </c>
      <c r="D150">
        <v>122</v>
      </c>
      <c r="E150" s="12">
        <f>ROUNDDOWN(リスト[[#This Row],[通常時描画力]]*1.3,0)</f>
        <v>158</v>
      </c>
    </row>
    <row r="151" spans="1:5" x14ac:dyDescent="0.3">
      <c r="A151">
        <v>150</v>
      </c>
      <c r="B151" s="1" t="s">
        <v>258</v>
      </c>
      <c r="C151" s="1" t="s">
        <v>75</v>
      </c>
      <c r="D151">
        <v>113</v>
      </c>
      <c r="E151" s="12">
        <f>ROUNDDOWN(リスト[[#This Row],[通常時描画力]]*1.3,0)</f>
        <v>146</v>
      </c>
    </row>
    <row r="152" spans="1:5" x14ac:dyDescent="0.3">
      <c r="A152">
        <v>151</v>
      </c>
      <c r="B152" s="1" t="s">
        <v>249</v>
      </c>
      <c r="C152" s="1" t="s">
        <v>75</v>
      </c>
      <c r="D152">
        <v>106</v>
      </c>
      <c r="E152" s="12">
        <f>ROUNDDOWN(リスト[[#This Row],[通常時描画力]]*1.3,0)</f>
        <v>137</v>
      </c>
    </row>
    <row r="153" spans="1:5" x14ac:dyDescent="0.3">
      <c r="A153">
        <v>152</v>
      </c>
      <c r="B153" s="1" t="s">
        <v>397</v>
      </c>
      <c r="C153" s="1" t="s">
        <v>75</v>
      </c>
      <c r="D153">
        <v>122</v>
      </c>
      <c r="E153" s="12">
        <f>ROUNDDOWN(リスト[[#This Row],[通常時描画力]]*1.3,0)</f>
        <v>158</v>
      </c>
    </row>
    <row r="154" spans="1:5" x14ac:dyDescent="0.3">
      <c r="A154">
        <v>153</v>
      </c>
      <c r="B154" s="1" t="s">
        <v>224</v>
      </c>
      <c r="C154" s="1" t="s">
        <v>75</v>
      </c>
      <c r="D154">
        <v>111</v>
      </c>
      <c r="E154" s="12">
        <f>ROUNDDOWN(リスト[[#This Row],[通常時描画力]]*1.3,0)</f>
        <v>144</v>
      </c>
    </row>
    <row r="155" spans="1:5" x14ac:dyDescent="0.3">
      <c r="A155">
        <v>154</v>
      </c>
      <c r="B155" s="1" t="s">
        <v>462</v>
      </c>
      <c r="C155" s="1" t="s">
        <v>75</v>
      </c>
      <c r="D155">
        <v>125</v>
      </c>
      <c r="E155" s="12">
        <f>ROUNDDOWN(リスト[[#This Row],[通常時描画力]]*1.3,0)</f>
        <v>162</v>
      </c>
    </row>
    <row r="156" spans="1:5" x14ac:dyDescent="0.3">
      <c r="A156">
        <v>155</v>
      </c>
      <c r="B156" s="1" t="s">
        <v>143</v>
      </c>
      <c r="C156" s="1" t="s">
        <v>75</v>
      </c>
      <c r="D156">
        <v>114</v>
      </c>
      <c r="E156" s="12">
        <f>ROUNDDOWN(リスト[[#This Row],[通常時描画力]]*1.3,0)</f>
        <v>148</v>
      </c>
    </row>
    <row r="157" spans="1:5" x14ac:dyDescent="0.3">
      <c r="A157">
        <v>156</v>
      </c>
      <c r="B157" s="1" t="s">
        <v>472</v>
      </c>
      <c r="C157" s="1" t="s">
        <v>75</v>
      </c>
      <c r="D157">
        <v>122</v>
      </c>
      <c r="E157" s="12">
        <f>ROUNDDOWN(リスト[[#This Row],[通常時描画力]]*1.3,0)</f>
        <v>158</v>
      </c>
    </row>
    <row r="158" spans="1:5" x14ac:dyDescent="0.3">
      <c r="A158">
        <v>157</v>
      </c>
      <c r="B158" s="1" t="s">
        <v>474</v>
      </c>
      <c r="C158" s="1" t="s">
        <v>75</v>
      </c>
      <c r="D158">
        <v>112</v>
      </c>
      <c r="E158" s="12">
        <f>ROUNDDOWN(リスト[[#This Row],[通常時描画力]]*1.3,0)</f>
        <v>145</v>
      </c>
    </row>
    <row r="159" spans="1:5" x14ac:dyDescent="0.3">
      <c r="A159">
        <v>158</v>
      </c>
      <c r="B159" s="1" t="s">
        <v>12</v>
      </c>
      <c r="C159" s="1" t="s">
        <v>75</v>
      </c>
      <c r="D159">
        <v>108</v>
      </c>
      <c r="E159" s="12">
        <f>ROUNDDOWN(リスト[[#This Row],[通常時描画力]]*1.3,0)</f>
        <v>140</v>
      </c>
    </row>
    <row r="160" spans="1:5" x14ac:dyDescent="0.3">
      <c r="A160">
        <v>159</v>
      </c>
      <c r="B160" s="1" t="s">
        <v>77</v>
      </c>
      <c r="C160" s="1" t="s">
        <v>75</v>
      </c>
      <c r="D160">
        <v>110</v>
      </c>
      <c r="E160" s="12">
        <f>ROUNDDOWN(リスト[[#This Row],[通常時描画力]]*1.3,0)</f>
        <v>143</v>
      </c>
    </row>
    <row r="161" spans="1:5" x14ac:dyDescent="0.3">
      <c r="A161">
        <v>160</v>
      </c>
      <c r="B161" s="1" t="s">
        <v>279</v>
      </c>
      <c r="C161" s="1" t="s">
        <v>75</v>
      </c>
      <c r="D161">
        <v>113</v>
      </c>
      <c r="E161" s="12">
        <f>ROUNDDOWN(リスト[[#This Row],[通常時描画力]]*1.3,0)</f>
        <v>146</v>
      </c>
    </row>
    <row r="162" spans="1:5" x14ac:dyDescent="0.3">
      <c r="A162">
        <v>161</v>
      </c>
      <c r="B162" s="1" t="s">
        <v>125</v>
      </c>
      <c r="C162" s="1" t="s">
        <v>75</v>
      </c>
      <c r="D162">
        <v>103</v>
      </c>
      <c r="E162" s="12">
        <f>ROUNDDOWN(リスト[[#This Row],[通常時描画力]]*1.3,0)</f>
        <v>133</v>
      </c>
    </row>
    <row r="163" spans="1:5" x14ac:dyDescent="0.3">
      <c r="A163">
        <v>162</v>
      </c>
      <c r="B163" s="1" t="s">
        <v>399</v>
      </c>
      <c r="C163" s="1" t="s">
        <v>75</v>
      </c>
      <c r="D163">
        <v>125</v>
      </c>
      <c r="E163" s="12">
        <f>ROUNDDOWN(リスト[[#This Row],[通常時描画力]]*1.3,0)</f>
        <v>162</v>
      </c>
    </row>
    <row r="164" spans="1:5" x14ac:dyDescent="0.3">
      <c r="A164">
        <v>163</v>
      </c>
      <c r="B164" s="1" t="s">
        <v>429</v>
      </c>
      <c r="C164" s="1" t="s">
        <v>75</v>
      </c>
      <c r="D164">
        <v>124</v>
      </c>
      <c r="E164" s="12">
        <f>ROUNDDOWN(リスト[[#This Row],[通常時描画力]]*1.3,0)</f>
        <v>161</v>
      </c>
    </row>
    <row r="165" spans="1:5" x14ac:dyDescent="0.3">
      <c r="A165">
        <v>164</v>
      </c>
      <c r="B165" s="1" t="s">
        <v>115</v>
      </c>
      <c r="C165" s="1" t="s">
        <v>75</v>
      </c>
      <c r="D165">
        <v>110</v>
      </c>
      <c r="E165" s="12">
        <f>ROUNDDOWN(リスト[[#This Row],[通常時描画力]]*1.3,0)</f>
        <v>143</v>
      </c>
    </row>
    <row r="166" spans="1:5" x14ac:dyDescent="0.3">
      <c r="A166">
        <v>165</v>
      </c>
      <c r="B166" s="1" t="s">
        <v>391</v>
      </c>
      <c r="C166" s="1" t="s">
        <v>75</v>
      </c>
      <c r="D166">
        <v>122</v>
      </c>
      <c r="E166" s="12">
        <f>ROUNDDOWN(リスト[[#This Row],[通常時描画力]]*1.3,0)</f>
        <v>158</v>
      </c>
    </row>
    <row r="167" spans="1:5" x14ac:dyDescent="0.3">
      <c r="A167">
        <v>166</v>
      </c>
      <c r="B167" s="1" t="s">
        <v>206</v>
      </c>
      <c r="C167" s="1" t="s">
        <v>75</v>
      </c>
      <c r="D167">
        <v>103</v>
      </c>
      <c r="E167" s="12">
        <f>ROUNDDOWN(リスト[[#This Row],[通常時描画力]]*1.3,0)</f>
        <v>133</v>
      </c>
    </row>
    <row r="168" spans="1:5" x14ac:dyDescent="0.3">
      <c r="A168">
        <v>167</v>
      </c>
      <c r="B168" s="1" t="s">
        <v>129</v>
      </c>
      <c r="C168" s="1" t="s">
        <v>75</v>
      </c>
      <c r="D168">
        <v>109</v>
      </c>
      <c r="E168" s="12">
        <f>ROUNDDOWN(リスト[[#This Row],[通常時描画力]]*1.3,0)</f>
        <v>141</v>
      </c>
    </row>
    <row r="169" spans="1:5" x14ac:dyDescent="0.3">
      <c r="A169">
        <v>168</v>
      </c>
      <c r="B169" s="1" t="s">
        <v>340</v>
      </c>
      <c r="C169" s="1" t="s">
        <v>75</v>
      </c>
      <c r="D169">
        <v>118</v>
      </c>
      <c r="E169" s="12">
        <f>ROUNDDOWN(リスト[[#This Row],[通常時描画力]]*1.3,0)</f>
        <v>153</v>
      </c>
    </row>
    <row r="170" spans="1:5" x14ac:dyDescent="0.3">
      <c r="A170">
        <v>169</v>
      </c>
      <c r="B170" s="1" t="s">
        <v>427</v>
      </c>
      <c r="C170" s="1" t="s">
        <v>75</v>
      </c>
      <c r="D170">
        <v>105</v>
      </c>
      <c r="E170" s="12">
        <f>ROUNDDOWN(リスト[[#This Row],[通常時描画力]]*1.3,0)</f>
        <v>136</v>
      </c>
    </row>
    <row r="171" spans="1:5" x14ac:dyDescent="0.3">
      <c r="A171">
        <v>170</v>
      </c>
      <c r="B171" s="1" t="s">
        <v>169</v>
      </c>
      <c r="C171" s="5" t="s">
        <v>75</v>
      </c>
      <c r="D171">
        <v>114</v>
      </c>
      <c r="E171" s="12">
        <f>ROUNDDOWN(リスト[[#This Row],[通常時描画力]]*1.3,0)</f>
        <v>148</v>
      </c>
    </row>
    <row r="172" spans="1:5" x14ac:dyDescent="0.3">
      <c r="A172">
        <v>171</v>
      </c>
      <c r="B172" s="1" t="s">
        <v>261</v>
      </c>
      <c r="C172" s="5" t="s">
        <v>75</v>
      </c>
      <c r="D172">
        <v>126</v>
      </c>
      <c r="E172" s="12">
        <f>ROUNDDOWN(リスト[[#This Row],[通常時描画力]]*1.3,0)</f>
        <v>163</v>
      </c>
    </row>
    <row r="173" spans="1:5" x14ac:dyDescent="0.3">
      <c r="A173">
        <v>172</v>
      </c>
      <c r="B173" s="1" t="s">
        <v>255</v>
      </c>
      <c r="C173" s="1" t="s">
        <v>75</v>
      </c>
      <c r="D173">
        <v>118</v>
      </c>
      <c r="E173" s="12">
        <f>ROUNDDOWN(リスト[[#This Row],[通常時描画力]]*1.3,0)</f>
        <v>153</v>
      </c>
    </row>
    <row r="174" spans="1:5" x14ac:dyDescent="0.3">
      <c r="A174">
        <v>173</v>
      </c>
      <c r="B174" s="1" t="s">
        <v>212</v>
      </c>
      <c r="C174" s="1" t="s">
        <v>75</v>
      </c>
      <c r="D174">
        <v>111</v>
      </c>
      <c r="E174" s="12">
        <f>ROUNDDOWN(リスト[[#This Row],[通常時描画力]]*1.3,0)</f>
        <v>144</v>
      </c>
    </row>
    <row r="175" spans="1:5" x14ac:dyDescent="0.3">
      <c r="A175">
        <v>174</v>
      </c>
      <c r="B175" s="1" t="s">
        <v>464</v>
      </c>
      <c r="C175" s="1" t="s">
        <v>75</v>
      </c>
      <c r="D175">
        <v>121</v>
      </c>
      <c r="E175" s="12">
        <f>ROUNDDOWN(リスト[[#This Row],[通常時描画力]]*1.3,0)</f>
        <v>157</v>
      </c>
    </row>
    <row r="176" spans="1:5" x14ac:dyDescent="0.3">
      <c r="A176">
        <v>175</v>
      </c>
      <c r="B176" s="1" t="s">
        <v>553</v>
      </c>
      <c r="C176" s="1" t="s">
        <v>75</v>
      </c>
      <c r="D176">
        <v>128</v>
      </c>
      <c r="E176" s="12">
        <f>ROUNDDOWN(リスト[[#This Row],[通常時描画力]]*1.3,0)</f>
        <v>166</v>
      </c>
    </row>
    <row r="177" spans="1:5" x14ac:dyDescent="0.3">
      <c r="A177">
        <v>176</v>
      </c>
      <c r="B177" s="1" t="s">
        <v>89</v>
      </c>
      <c r="C177" s="1" t="s">
        <v>75</v>
      </c>
      <c r="D177">
        <v>120</v>
      </c>
      <c r="E177" s="12">
        <f>ROUNDDOWN(リスト[[#This Row],[通常時描画力]]*1.3,0)</f>
        <v>156</v>
      </c>
    </row>
    <row r="178" spans="1:5" x14ac:dyDescent="0.3">
      <c r="A178">
        <v>177</v>
      </c>
      <c r="B178" s="1" t="s">
        <v>558</v>
      </c>
      <c r="C178" s="1" t="s">
        <v>75</v>
      </c>
      <c r="D178">
        <v>117</v>
      </c>
      <c r="E178" s="12">
        <f>ROUNDDOWN(リスト[[#This Row],[通常時描画力]]*1.3,0)</f>
        <v>152</v>
      </c>
    </row>
    <row r="179" spans="1:5" x14ac:dyDescent="0.3">
      <c r="A179">
        <v>178</v>
      </c>
      <c r="B179" s="1" t="s">
        <v>252</v>
      </c>
      <c r="C179" s="1" t="s">
        <v>75</v>
      </c>
      <c r="D179">
        <v>104</v>
      </c>
      <c r="E179" s="12">
        <f>ROUNDDOWN(リスト[[#This Row],[通常時描画力]]*1.3,0)</f>
        <v>135</v>
      </c>
    </row>
    <row r="180" spans="1:5" x14ac:dyDescent="0.3">
      <c r="A180">
        <v>179</v>
      </c>
      <c r="B180" s="1" t="s">
        <v>623</v>
      </c>
      <c r="C180" s="1" t="s">
        <v>75</v>
      </c>
      <c r="D180">
        <v>116</v>
      </c>
      <c r="E180" s="12">
        <f>ROUNDDOWN(リスト[[#This Row],[通常時描画力]]*1.3,0)</f>
        <v>150</v>
      </c>
    </row>
    <row r="181" spans="1:5" x14ac:dyDescent="0.3">
      <c r="A181">
        <v>180</v>
      </c>
      <c r="B181" s="1" t="s">
        <v>645</v>
      </c>
      <c r="C181" s="5" t="s">
        <v>75</v>
      </c>
      <c r="D181">
        <v>122</v>
      </c>
      <c r="E181" s="12">
        <f>ROUNDDOWN(リスト[[#This Row],[通常時描画力]]*1.3,0)</f>
        <v>158</v>
      </c>
    </row>
    <row r="182" spans="1:5" x14ac:dyDescent="0.3">
      <c r="A182">
        <v>181</v>
      </c>
      <c r="B182" s="1" t="s">
        <v>510</v>
      </c>
      <c r="C182" s="1" t="s">
        <v>75</v>
      </c>
      <c r="D182">
        <v>116</v>
      </c>
      <c r="E182" s="12">
        <f>ROUNDDOWN(リスト[[#This Row],[通常時描画力]]*1.3,0)</f>
        <v>150</v>
      </c>
    </row>
    <row r="183" spans="1:5" x14ac:dyDescent="0.3">
      <c r="A183">
        <v>182</v>
      </c>
      <c r="B183" s="1" t="s">
        <v>615</v>
      </c>
      <c r="C183" s="1" t="s">
        <v>75</v>
      </c>
      <c r="D183">
        <v>121</v>
      </c>
      <c r="E183" s="12">
        <f>ROUNDDOWN(リスト[[#This Row],[通常時描画力]]*1.3,0)</f>
        <v>157</v>
      </c>
    </row>
    <row r="184" spans="1:5" x14ac:dyDescent="0.3">
      <c r="A184">
        <v>183</v>
      </c>
      <c r="B184" s="1" t="s">
        <v>616</v>
      </c>
      <c r="C184" s="1" t="s">
        <v>75</v>
      </c>
      <c r="D184">
        <v>110</v>
      </c>
      <c r="E184" s="12">
        <f>ROUNDDOWN(リスト[[#This Row],[通常時描画力]]*1.3,0)</f>
        <v>143</v>
      </c>
    </row>
    <row r="185" spans="1:5" x14ac:dyDescent="0.3">
      <c r="A185">
        <v>184</v>
      </c>
      <c r="B185" s="1" t="s">
        <v>646</v>
      </c>
      <c r="C185" s="1" t="s">
        <v>75</v>
      </c>
      <c r="D185">
        <v>114</v>
      </c>
      <c r="E185" s="12">
        <f>ROUNDDOWN(リスト[[#This Row],[通常時描画力]]*1.3,0)</f>
        <v>148</v>
      </c>
    </row>
    <row r="186" spans="1:5" x14ac:dyDescent="0.3">
      <c r="A186">
        <v>185</v>
      </c>
      <c r="B186" s="1" t="s">
        <v>421</v>
      </c>
      <c r="C186" s="1" t="s">
        <v>75</v>
      </c>
      <c r="D186">
        <v>123</v>
      </c>
      <c r="E186" s="12">
        <f>ROUNDDOWN(リスト[[#This Row],[通常時描画力]]*1.3,0)</f>
        <v>159</v>
      </c>
    </row>
    <row r="187" spans="1:5" x14ac:dyDescent="0.3">
      <c r="A187">
        <v>186</v>
      </c>
      <c r="B187" s="1" t="s">
        <v>530</v>
      </c>
      <c r="C187" s="1" t="s">
        <v>75</v>
      </c>
      <c r="D187">
        <v>127</v>
      </c>
      <c r="E187" s="12">
        <f>ROUNDDOWN(リスト[[#This Row],[通常時描画力]]*1.3,0)</f>
        <v>165</v>
      </c>
    </row>
    <row r="188" spans="1:5" x14ac:dyDescent="0.3">
      <c r="A188">
        <v>187</v>
      </c>
      <c r="B188" s="10" t="s">
        <v>619</v>
      </c>
      <c r="C188" s="10" t="s">
        <v>620</v>
      </c>
      <c r="D188">
        <v>110</v>
      </c>
      <c r="E188" s="12">
        <f>ROUNDDOWN(リスト[[#This Row],[通常時描画力]]*1.3,0)</f>
        <v>143</v>
      </c>
    </row>
    <row r="189" spans="1:5" x14ac:dyDescent="0.3">
      <c r="A189">
        <v>188</v>
      </c>
      <c r="B189" s="10" t="s">
        <v>621</v>
      </c>
      <c r="C189" s="10" t="s">
        <v>622</v>
      </c>
      <c r="D189">
        <v>122</v>
      </c>
      <c r="E189" s="12">
        <f>ROUNDDOWN(リスト[[#This Row],[通常時描画力]]*1.3,0)</f>
        <v>158</v>
      </c>
    </row>
    <row r="190" spans="1:5" x14ac:dyDescent="0.3">
      <c r="A190">
        <v>189</v>
      </c>
      <c r="B190" s="11" t="s">
        <v>627</v>
      </c>
      <c r="C190" s="11" t="s">
        <v>639</v>
      </c>
      <c r="D190">
        <v>116</v>
      </c>
      <c r="E190" s="12">
        <f>ROUNDDOWN(リスト[[#This Row],[通常時描画力]]*1.3,0)</f>
        <v>150</v>
      </c>
    </row>
    <row r="191" spans="1:5" x14ac:dyDescent="0.3">
      <c r="A191">
        <v>190</v>
      </c>
      <c r="B191" s="11" t="s">
        <v>628</v>
      </c>
      <c r="C191" s="11" t="s">
        <v>639</v>
      </c>
      <c r="D191">
        <v>119</v>
      </c>
      <c r="E191" s="12">
        <f>ROUNDDOWN(リスト[[#This Row],[通常時描画力]]*1.3,0)</f>
        <v>154</v>
      </c>
    </row>
    <row r="192" spans="1:5" x14ac:dyDescent="0.3">
      <c r="A192">
        <v>191</v>
      </c>
      <c r="B192" s="11" t="s">
        <v>629</v>
      </c>
      <c r="C192" s="11" t="s">
        <v>640</v>
      </c>
      <c r="D192">
        <v>115</v>
      </c>
      <c r="E192" s="12">
        <f>ROUNDDOWN(リスト[[#This Row],[通常時描画力]]*1.3,0)</f>
        <v>149</v>
      </c>
    </row>
    <row r="193" spans="1:5" x14ac:dyDescent="0.3">
      <c r="A193">
        <v>192</v>
      </c>
      <c r="B193" s="11" t="s">
        <v>630</v>
      </c>
      <c r="C193" s="11" t="s">
        <v>640</v>
      </c>
      <c r="D193">
        <v>118</v>
      </c>
      <c r="E193" s="12">
        <f>ROUNDDOWN(リスト[[#This Row],[通常時描画力]]*1.3,0)</f>
        <v>153</v>
      </c>
    </row>
    <row r="194" spans="1:5" x14ac:dyDescent="0.3">
      <c r="A194">
        <v>193</v>
      </c>
      <c r="B194" s="11" t="s">
        <v>631</v>
      </c>
      <c r="C194" s="11" t="s">
        <v>639</v>
      </c>
      <c r="D194">
        <v>116</v>
      </c>
      <c r="E194" s="12">
        <f>ROUNDDOWN(リスト[[#This Row],[通常時描画力]]*1.3,0)</f>
        <v>150</v>
      </c>
    </row>
    <row r="195" spans="1:5" x14ac:dyDescent="0.3">
      <c r="A195">
        <v>194</v>
      </c>
      <c r="B195" s="11" t="s">
        <v>632</v>
      </c>
      <c r="C195" s="11" t="s">
        <v>639</v>
      </c>
      <c r="D195">
        <v>119</v>
      </c>
      <c r="E195" s="12">
        <f>ROUNDDOWN(リスト[[#This Row],[通常時描画力]]*1.3,0)</f>
        <v>154</v>
      </c>
    </row>
    <row r="196" spans="1:5" x14ac:dyDescent="0.3">
      <c r="A196">
        <v>195</v>
      </c>
      <c r="B196" s="11" t="s">
        <v>633</v>
      </c>
      <c r="C196" s="11" t="s">
        <v>641</v>
      </c>
      <c r="D196">
        <v>116</v>
      </c>
      <c r="E196" s="12">
        <f>ROUNDDOWN(リスト[[#This Row],[通常時描画力]]*1.3,0)</f>
        <v>150</v>
      </c>
    </row>
    <row r="197" spans="1:5" x14ac:dyDescent="0.3">
      <c r="A197">
        <v>196</v>
      </c>
      <c r="B197" s="11" t="s">
        <v>634</v>
      </c>
      <c r="C197" s="11" t="s">
        <v>641</v>
      </c>
      <c r="D197">
        <v>118</v>
      </c>
      <c r="E197" s="12">
        <f>ROUNDDOWN(リスト[[#This Row],[通常時描画力]]*1.3,0)</f>
        <v>153</v>
      </c>
    </row>
    <row r="198" spans="1:5" x14ac:dyDescent="0.3">
      <c r="A198">
        <v>197</v>
      </c>
      <c r="B198" s="11" t="s">
        <v>635</v>
      </c>
      <c r="C198" s="11" t="s">
        <v>641</v>
      </c>
      <c r="D198">
        <v>120</v>
      </c>
      <c r="E198" s="12">
        <f>ROUNDDOWN(リスト[[#This Row],[通常時描画力]]*1.3,0)</f>
        <v>156</v>
      </c>
    </row>
    <row r="199" spans="1:5" x14ac:dyDescent="0.3">
      <c r="A199">
        <v>198</v>
      </c>
      <c r="B199" s="11" t="s">
        <v>636</v>
      </c>
      <c r="C199" s="11" t="s">
        <v>639</v>
      </c>
      <c r="D199">
        <v>111</v>
      </c>
      <c r="E199" s="12">
        <f>ROUNDDOWN(リスト[[#This Row],[通常時描画力]]*1.3,0)</f>
        <v>144</v>
      </c>
    </row>
    <row r="200" spans="1:5" x14ac:dyDescent="0.3">
      <c r="A200">
        <v>199</v>
      </c>
      <c r="B200" s="11" t="s">
        <v>637</v>
      </c>
      <c r="C200" s="11" t="s">
        <v>639</v>
      </c>
      <c r="D200">
        <v>112</v>
      </c>
      <c r="E200" s="12">
        <f>ROUNDDOWN(リスト[[#This Row],[通常時描画力]]*1.3,0)</f>
        <v>145</v>
      </c>
    </row>
    <row r="201" spans="1:5" x14ac:dyDescent="0.3">
      <c r="A201">
        <v>200</v>
      </c>
      <c r="B201" s="11" t="s">
        <v>638</v>
      </c>
      <c r="C201" s="11" t="s">
        <v>639</v>
      </c>
      <c r="D201">
        <v>113</v>
      </c>
      <c r="E201" s="12">
        <f>ROUNDDOWN(リスト[[#This Row],[通常時描画力]]*1.3,0)</f>
        <v>146</v>
      </c>
    </row>
    <row r="202" spans="1:5" x14ac:dyDescent="0.3">
      <c r="A202">
        <v>201</v>
      </c>
      <c r="B202" s="13" t="s">
        <v>650</v>
      </c>
      <c r="C202" s="13" t="s">
        <v>620</v>
      </c>
      <c r="D202">
        <v>130</v>
      </c>
      <c r="E202" s="12">
        <f>ROUNDDOWN(リスト[[#This Row],[通常時描画力]]*1.3,0)</f>
        <v>169</v>
      </c>
    </row>
    <row r="203" spans="1:5" x14ac:dyDescent="0.3">
      <c r="A203">
        <v>202</v>
      </c>
      <c r="B203" s="16" t="s">
        <v>682</v>
      </c>
      <c r="C203" s="16" t="s">
        <v>622</v>
      </c>
      <c r="D203">
        <v>113</v>
      </c>
      <c r="E203" s="12">
        <f>ROUNDDOWN(リスト[[#This Row],[通常時描画力]]*1.3,0)</f>
        <v>146</v>
      </c>
    </row>
  </sheetData>
  <sortState ref="B2:C187">
    <sortCondition ref="C2:C187"/>
    <sortCondition ref="B2:B187"/>
  </sortState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RowHeight="20" x14ac:dyDescent="0.3"/>
  <cols>
    <col min="1" max="1" width="14.140625" customWidth="1"/>
    <col min="2" max="2" width="25.85546875" customWidth="1"/>
    <col min="3" max="3" width="13.7109375" customWidth="1"/>
  </cols>
  <sheetData>
    <row r="1" spans="1:8" x14ac:dyDescent="0.3">
      <c r="A1" s="25" t="s">
        <v>0</v>
      </c>
      <c r="B1" s="25" t="s">
        <v>1</v>
      </c>
      <c r="C1" t="s">
        <v>691</v>
      </c>
      <c r="D1" t="s">
        <v>692</v>
      </c>
      <c r="E1" t="s">
        <v>693</v>
      </c>
      <c r="F1" t="s">
        <v>830</v>
      </c>
      <c r="G1" t="s">
        <v>831</v>
      </c>
      <c r="H1" t="s">
        <v>832</v>
      </c>
    </row>
    <row r="2" spans="1:8" x14ac:dyDescent="0.3">
      <c r="A2" s="18">
        <f>参加者リスト!$A2</f>
        <v>1</v>
      </c>
      <c r="B2" s="18" t="str">
        <f>IF(VLOOKUP(テーブル1[[#This Row],[参加者ID]],参加者リスト[],2)="","",VLOOKUP(テーブル1[[#This Row],[参加者ID]],参加者リスト[],2))</f>
        <v>ZUZULI</v>
      </c>
      <c r="H2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" spans="1:8" x14ac:dyDescent="0.3">
      <c r="A3" s="24">
        <f>参加者リスト!$A3</f>
        <v>2</v>
      </c>
      <c r="B3" s="24" t="str">
        <f>IF(VLOOKUP(テーブル1[[#This Row],[参加者ID]],参加者リスト[],2)="","",VLOOKUP(テーブル1[[#This Row],[参加者ID]],参加者リスト[],2))</f>
        <v>ウィークリーの人</v>
      </c>
      <c r="H3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4" spans="1:8" x14ac:dyDescent="0.3">
      <c r="A4" s="18">
        <f>参加者リスト!$A4</f>
        <v>3</v>
      </c>
      <c r="B4" s="18" t="str">
        <f>IF(VLOOKUP(テーブル1[[#This Row],[参加者ID]],参加者リスト[],2)="","",VLOOKUP(テーブル1[[#This Row],[参加者ID]],参加者リスト[],2))</f>
        <v>TUZURA#4</v>
      </c>
      <c r="C4" t="s">
        <v>694</v>
      </c>
      <c r="D4" t="s">
        <v>826</v>
      </c>
      <c r="E4" t="s">
        <v>695</v>
      </c>
      <c r="H4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5" spans="1:8" x14ac:dyDescent="0.3">
      <c r="A5" s="24">
        <f>参加者リスト!$A5</f>
        <v>4</v>
      </c>
      <c r="B5" s="24" t="str">
        <f>IF(VLOOKUP(テーブル1[[#This Row],[参加者ID]],参加者リスト[],2)="","",VLOOKUP(テーブル1[[#This Row],[参加者ID]],参加者リスト[],2))</f>
        <v>かしぱん</v>
      </c>
      <c r="H5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6" spans="1:8" x14ac:dyDescent="0.3">
      <c r="A6" s="18">
        <f>参加者リスト!$A6</f>
        <v>5</v>
      </c>
      <c r="B6" s="18" t="str">
        <f>IF(VLOOKUP(テーブル1[[#This Row],[参加者ID]],参加者リスト[],2)="","",VLOOKUP(テーブル1[[#This Row],[参加者ID]],参加者リスト[],2))</f>
        <v>YUTTER</v>
      </c>
      <c r="H6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7" spans="1:8" x14ac:dyDescent="0.3">
      <c r="A7" s="24">
        <f>参加者リスト!$A7</f>
        <v>6</v>
      </c>
      <c r="B7" s="24" t="str">
        <f>IF(VLOOKUP(テーブル1[[#This Row],[参加者ID]],参加者リスト[],2)="","",VLOOKUP(テーブル1[[#This Row],[参加者ID]],参加者リスト[],2))</f>
        <v>masamoi</v>
      </c>
      <c r="C7" t="s">
        <v>695</v>
      </c>
      <c r="D7" t="s">
        <v>696</v>
      </c>
      <c r="E7" t="s">
        <v>827</v>
      </c>
      <c r="H7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8" spans="1:8" x14ac:dyDescent="0.3">
      <c r="A8" s="18">
        <f>参加者リスト!$A8</f>
        <v>7</v>
      </c>
      <c r="B8" s="18" t="str">
        <f>IF(VLOOKUP(テーブル1[[#This Row],[参加者ID]],参加者リスト[],2)="","",VLOOKUP(テーブル1[[#This Row],[参加者ID]],参加者リスト[],2))</f>
        <v>T*CHA</v>
      </c>
      <c r="H8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9" spans="1:8" x14ac:dyDescent="0.3">
      <c r="A9" s="24">
        <f>参加者リスト!$A9</f>
        <v>8</v>
      </c>
      <c r="B9" s="24" t="str">
        <f>IF(VLOOKUP(テーブル1[[#This Row],[参加者ID]],参加者リスト[],2)="","",VLOOKUP(テーブル1[[#This Row],[参加者ID]],参加者リスト[],2))</f>
        <v>EBA</v>
      </c>
      <c r="H9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0" spans="1:8" x14ac:dyDescent="0.3">
      <c r="A10" s="18">
        <f>参加者リスト!$A10</f>
        <v>9</v>
      </c>
      <c r="B10" s="18" t="str">
        <f>IF(VLOOKUP(テーブル1[[#This Row],[参加者ID]],参加者リスト[],2)="","",VLOOKUP(テーブル1[[#This Row],[参加者ID]],参加者リスト[],2))</f>
        <v>かご</v>
      </c>
      <c r="H10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1" spans="1:8" x14ac:dyDescent="0.3">
      <c r="A11" s="24">
        <f>参加者リスト!$A11</f>
        <v>10</v>
      </c>
      <c r="B11" s="24" t="str">
        <f>IF(VLOOKUP(テーブル1[[#This Row],[参加者ID]],参加者リスト[],2)="","",VLOOKUP(テーブル1[[#This Row],[参加者ID]],参加者リスト[],2))</f>
        <v>LD.BROKN</v>
      </c>
      <c r="H11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2" spans="1:8" x14ac:dyDescent="0.3">
      <c r="A12" s="18">
        <f>参加者リスト!$A12</f>
        <v>11</v>
      </c>
      <c r="B12" s="18" t="str">
        <f>IF(VLOOKUP(テーブル1[[#This Row],[参加者ID]],参加者リスト[],2)="","",VLOOKUP(テーブル1[[#This Row],[参加者ID]],参加者リスト[],2))</f>
        <v>米田</v>
      </c>
      <c r="C12" t="s">
        <v>697</v>
      </c>
      <c r="D12" t="s">
        <v>698</v>
      </c>
      <c r="E12" t="s">
        <v>695</v>
      </c>
      <c r="H12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3" spans="1:8" x14ac:dyDescent="0.3">
      <c r="A13" s="24">
        <f>参加者リスト!$A13</f>
        <v>12</v>
      </c>
      <c r="B13" s="24" t="str">
        <f>IF(VLOOKUP(テーブル1[[#This Row],[参加者ID]],参加者リスト[],2)="","",VLOOKUP(テーブル1[[#This Row],[参加者ID]],参加者リスト[],2))</f>
        <v>KOMA27</v>
      </c>
      <c r="H13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4" spans="1:8" x14ac:dyDescent="0.3">
      <c r="A14" s="18">
        <f>参加者リスト!$A14</f>
        <v>13</v>
      </c>
      <c r="B14" s="18" t="str">
        <f>IF(VLOOKUP(テーブル1[[#This Row],[参加者ID]],参加者リスト[],2)="","",VLOOKUP(テーブル1[[#This Row],[参加者ID]],参加者リスト[],2))</f>
        <v>J4QK.A</v>
      </c>
      <c r="H14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5" spans="1:8" x14ac:dyDescent="0.3">
      <c r="A15" s="24">
        <f>参加者リスト!$A15</f>
        <v>14</v>
      </c>
      <c r="B15" s="24" t="str">
        <f>IF(VLOOKUP(テーブル1[[#This Row],[参加者ID]],参加者リスト[],2)="","",VLOOKUP(テーブル1[[#This Row],[参加者ID]],参加者リスト[],2))</f>
        <v>ゆずたん</v>
      </c>
      <c r="H15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6" spans="1:8" x14ac:dyDescent="0.3">
      <c r="A16" s="18">
        <f>参加者リスト!$A16</f>
        <v>15</v>
      </c>
      <c r="B16" s="18" t="str">
        <f>IF(VLOOKUP(テーブル1[[#This Row],[参加者ID]],参加者リスト[],2)="","",VLOOKUP(テーブル1[[#This Row],[参加者ID]],参加者リスト[],2))</f>
        <v>BAITO</v>
      </c>
      <c r="H16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7" spans="1:8" x14ac:dyDescent="0.3">
      <c r="A17" s="24">
        <f>参加者リスト!$A17</f>
        <v>16</v>
      </c>
      <c r="B17" s="24" t="str">
        <f>IF(VLOOKUP(テーブル1[[#This Row],[参加者ID]],参加者リスト[],2)="","",VLOOKUP(テーブル1[[#This Row],[参加者ID]],参加者リスト[],2))</f>
        <v>さんらいく</v>
      </c>
      <c r="H17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8" spans="1:8" x14ac:dyDescent="0.3">
      <c r="A18" s="18">
        <f>参加者リスト!$A18</f>
        <v>17</v>
      </c>
      <c r="B18" s="18" t="str">
        <f>IF(VLOOKUP(テーブル1[[#This Row],[参加者ID]],参加者リスト[],2)="","",VLOOKUP(テーブル1[[#This Row],[参加者ID]],参加者リスト[],2))</f>
        <v>てあら</v>
      </c>
      <c r="H18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19" spans="1:8" x14ac:dyDescent="0.3">
      <c r="A19" s="24">
        <f>参加者リスト!$A19</f>
        <v>18</v>
      </c>
      <c r="B19" s="24" t="str">
        <f>IF(VLOOKUP(テーブル1[[#This Row],[参加者ID]],参加者リスト[],2)="","",VLOOKUP(テーブル1[[#This Row],[参加者ID]],参加者リスト[],2))</f>
        <v>のあたま</v>
      </c>
      <c r="H19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0" spans="1:8" x14ac:dyDescent="0.3">
      <c r="A20" s="18">
        <f>参加者リスト!$A20</f>
        <v>19</v>
      </c>
      <c r="B20" s="18" t="str">
        <f>IF(VLOOKUP(テーブル1[[#This Row],[参加者ID]],参加者リスト[],2)="","",VLOOKUP(テーブル1[[#This Row],[参加者ID]],参加者リスト[],2))</f>
        <v>AK*2Y</v>
      </c>
      <c r="H20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1" spans="1:8" x14ac:dyDescent="0.3">
      <c r="A21" s="24">
        <f>参加者リスト!$A21</f>
        <v>20</v>
      </c>
      <c r="B21" s="24" t="str">
        <f>IF(VLOOKUP(テーブル1[[#This Row],[参加者ID]],参加者リスト[],2)="","",VLOOKUP(テーブル1[[#This Row],[参加者ID]],参加者リスト[],2))</f>
        <v>PESCE</v>
      </c>
      <c r="H21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2" spans="1:8" x14ac:dyDescent="0.3">
      <c r="A22" s="18">
        <f>参加者リスト!$A22</f>
        <v>21</v>
      </c>
      <c r="B22" s="18" t="str">
        <f>IF(VLOOKUP(テーブル1[[#This Row],[参加者ID]],参加者リスト[],2)="","",VLOOKUP(テーブル1[[#This Row],[参加者ID]],参加者リスト[],2))</f>
        <v>FLYSKY</v>
      </c>
      <c r="H22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3" spans="1:8" x14ac:dyDescent="0.3">
      <c r="A23" s="24">
        <f>参加者リスト!$A23</f>
        <v>22</v>
      </c>
      <c r="B23" s="24" t="str">
        <f>IF(VLOOKUP(テーブル1[[#This Row],[参加者ID]],参加者リスト[],2)="","",VLOOKUP(テーブル1[[#This Row],[参加者ID]],参加者リスト[],2))</f>
        <v>NOTE</v>
      </c>
      <c r="C23" t="s">
        <v>694</v>
      </c>
      <c r="D23" t="s">
        <v>695</v>
      </c>
      <c r="E23" t="s">
        <v>826</v>
      </c>
      <c r="H23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4" spans="1:8" x14ac:dyDescent="0.3">
      <c r="A24" s="18">
        <f>参加者リスト!$A24</f>
        <v>23</v>
      </c>
      <c r="B24" s="18" t="str">
        <f>IF(VLOOKUP(テーブル1[[#This Row],[参加者ID]],参加者リスト[],2)="","",VLOOKUP(テーブル1[[#This Row],[参加者ID]],参加者リスト[],2))</f>
        <v>KANAK</v>
      </c>
      <c r="H24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5" spans="1:8" x14ac:dyDescent="0.3">
      <c r="A25" s="24">
        <f>参加者リスト!$A25</f>
        <v>24</v>
      </c>
      <c r="B25" s="24" t="str">
        <f>IF(VLOOKUP(テーブル1[[#This Row],[参加者ID]],参加者リスト[],2)="","",VLOOKUP(テーブル1[[#This Row],[参加者ID]],参加者リスト[],2))</f>
        <v>ぼ〜ん</v>
      </c>
      <c r="H25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6" spans="1:8" x14ac:dyDescent="0.3">
      <c r="A26" s="18">
        <f>参加者リスト!$A26</f>
        <v>25</v>
      </c>
      <c r="B26" s="18" t="str">
        <f>IF(VLOOKUP(テーブル1[[#This Row],[参加者ID]],参加者リスト[],2)="","",VLOOKUP(テーブル1[[#This Row],[参加者ID]],参加者リスト[],2))</f>
        <v>すとろう</v>
      </c>
      <c r="H26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7" spans="1:8" x14ac:dyDescent="0.3">
      <c r="A27" s="24">
        <f>参加者リスト!$A27</f>
        <v>26</v>
      </c>
      <c r="B27" s="24" t="str">
        <f>IF(VLOOKUP(テーブル1[[#This Row],[参加者ID]],参加者リスト[],2)="","",VLOOKUP(テーブル1[[#This Row],[参加者ID]],参加者リスト[],2))</f>
        <v>テティス</v>
      </c>
      <c r="H27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8" spans="1:8" x14ac:dyDescent="0.3">
      <c r="A28" s="18">
        <f>参加者リスト!$A28</f>
        <v>27</v>
      </c>
      <c r="B28" s="18" t="str">
        <f>IF(VLOOKUP(テーブル1[[#This Row],[参加者ID]],参加者リスト[],2)="","",VLOOKUP(テーブル1[[#This Row],[参加者ID]],参加者リスト[],2))</f>
        <v>朝咲</v>
      </c>
      <c r="H28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29" spans="1:8" x14ac:dyDescent="0.3">
      <c r="A29" s="24">
        <f>参加者リスト!$A29</f>
        <v>28</v>
      </c>
      <c r="B29" s="24" t="str">
        <f>IF(VLOOKUP(テーブル1[[#This Row],[参加者ID]],参加者リスト[],2)="","",VLOOKUP(テーブル1[[#This Row],[参加者ID]],参加者リスト[],2))</f>
        <v>菓子</v>
      </c>
      <c r="H29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0" spans="1:8" x14ac:dyDescent="0.3">
      <c r="A30" s="18">
        <f>参加者リスト!$A30</f>
        <v>29</v>
      </c>
      <c r="B30" s="18" t="str">
        <f>IF(VLOOKUP(テーブル1[[#This Row],[参加者ID]],参加者リスト[],2)="","",VLOOKUP(テーブル1[[#This Row],[参加者ID]],参加者リスト[],2))</f>
        <v>しゃー</v>
      </c>
      <c r="H30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1" spans="1:8" x14ac:dyDescent="0.3">
      <c r="A31" s="24">
        <f>参加者リスト!$A31</f>
        <v>30</v>
      </c>
      <c r="B31" s="24" t="str">
        <f>IF(VLOOKUP(テーブル1[[#This Row],[参加者ID]],参加者リスト[],2)="","",VLOOKUP(テーブル1[[#This Row],[参加者ID]],参加者リスト[],2))</f>
        <v>へめれ</v>
      </c>
      <c r="H31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2" spans="1:8" x14ac:dyDescent="0.3">
      <c r="A32" s="18">
        <f>参加者リスト!$A32</f>
        <v>31</v>
      </c>
      <c r="B32" s="18" t="str">
        <f>IF(VLOOKUP(テーブル1[[#This Row],[参加者ID]],参加者リスト[],2)="","",VLOOKUP(テーブル1[[#This Row],[参加者ID]],参加者リスト[],2))</f>
        <v>S-TORA</v>
      </c>
      <c r="H32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3" spans="1:8" x14ac:dyDescent="0.3">
      <c r="A33" s="24">
        <f>参加者リスト!$A33</f>
        <v>32</v>
      </c>
      <c r="B33" s="24" t="str">
        <f>IF(VLOOKUP(テーブル1[[#This Row],[参加者ID]],参加者リスト[],2)="","",VLOOKUP(テーブル1[[#This Row],[参加者ID]],参加者リスト[],2))</f>
        <v>シギ</v>
      </c>
      <c r="H33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4" spans="1:8" x14ac:dyDescent="0.3">
      <c r="A34" s="18">
        <f>参加者リスト!$A34</f>
        <v>33</v>
      </c>
      <c r="B34" s="18" t="str">
        <f>IF(VLOOKUP(テーブル1[[#This Row],[参加者ID]],参加者リスト[],2)="","",VLOOKUP(テーブル1[[#This Row],[参加者ID]],参加者リスト[],2))</f>
        <v>DDX</v>
      </c>
      <c r="H34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5" spans="1:8" x14ac:dyDescent="0.3">
      <c r="A35" s="24">
        <f>参加者リスト!$A35</f>
        <v>34</v>
      </c>
      <c r="B35" s="24" t="str">
        <f>IF(VLOOKUP(テーブル1[[#This Row],[参加者ID]],参加者リスト[],2)="","",VLOOKUP(テーブル1[[#This Row],[参加者ID]],参加者リスト[],2))</f>
        <v>STOICCCC</v>
      </c>
      <c r="H35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6" spans="1:8" x14ac:dyDescent="0.3">
      <c r="A36" s="18">
        <f>参加者リスト!$A36</f>
        <v>35</v>
      </c>
      <c r="B36" s="18" t="str">
        <f>IF(VLOOKUP(テーブル1[[#This Row],[参加者ID]],参加者リスト[],2)="","",VLOOKUP(テーブル1[[#This Row],[参加者ID]],参加者リスト[],2))</f>
        <v>科学</v>
      </c>
      <c r="C36" t="s">
        <v>694</v>
      </c>
      <c r="D36" t="s">
        <v>694</v>
      </c>
      <c r="E36" t="s">
        <v>828</v>
      </c>
      <c r="H36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7" spans="1:8" x14ac:dyDescent="0.3">
      <c r="A37" s="24">
        <f>参加者リスト!$A37</f>
        <v>36</v>
      </c>
      <c r="B37" s="24" t="str">
        <f>IF(VLOOKUP(テーブル1[[#This Row],[参加者ID]],参加者リスト[],2)="","",VLOOKUP(テーブル1[[#This Row],[参加者ID]],参加者リスト[],2))</f>
        <v>メカコ</v>
      </c>
      <c r="C37" t="s">
        <v>705</v>
      </c>
      <c r="D37" t="s">
        <v>826</v>
      </c>
      <c r="E37" t="s">
        <v>824</v>
      </c>
      <c r="H37" t="str">
        <f>IF(テーブル13[[#This Row],[一般投票]]+テーブル13[[#This Row],[参加者投票]]=0," ",テーブル13[[#This Row],[一般投票]]+テーブル13[[#This Row],[参加者投票]])</f>
        <v xml:space="preserve"> </v>
      </c>
    </row>
    <row r="38" spans="1:8" x14ac:dyDescent="0.3">
      <c r="A38" s="18">
        <f>参加者リスト!$A38</f>
        <v>37</v>
      </c>
      <c r="B38" s="18" t="str">
        <f>IF(VLOOKUP(テーブル1[[#This Row],[参加者ID]],参加者リスト[],2)="","",VLOOKUP(テーブル1[[#This Row],[参加者ID]],参加者リスト[],2))</f>
        <v>DJ AP</v>
      </c>
      <c r="C38" t="s">
        <v>824</v>
      </c>
      <c r="D38" t="s">
        <v>825</v>
      </c>
      <c r="E38" t="s">
        <v>829</v>
      </c>
      <c r="H38" t="str">
        <f>IF(テーブル13[[#This Row],[一般投票]]+テーブル13[[#This Row],[参加者投票]]=0," ",テーブル13[[#This Row],[一般投票]]+テーブル13[[#This Row],[参加者投票]])</f>
        <v xml:space="preserve"> </v>
      </c>
    </row>
  </sheetData>
  <phoneticPr fontId="2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" sqref="B2"/>
    </sheetView>
  </sheetViews>
  <sheetFormatPr baseColWidth="12" defaultRowHeight="20" x14ac:dyDescent="0.3"/>
  <cols>
    <col min="2" max="2" width="17.5703125" customWidth="1"/>
  </cols>
  <sheetData>
    <row r="1" spans="1:4" x14ac:dyDescent="0.3">
      <c r="A1" t="s">
        <v>851</v>
      </c>
      <c r="B1" t="s">
        <v>852</v>
      </c>
    </row>
    <row r="2" spans="1:4" x14ac:dyDescent="0.3">
      <c r="A2" t="s">
        <v>834</v>
      </c>
    </row>
    <row r="3" spans="1:4" x14ac:dyDescent="0.3">
      <c r="A3" t="s">
        <v>839</v>
      </c>
    </row>
    <row r="4" spans="1:4" x14ac:dyDescent="0.3">
      <c r="A4" t="s">
        <v>848</v>
      </c>
    </row>
    <row r="5" spans="1:4" x14ac:dyDescent="0.3">
      <c r="A5" t="s">
        <v>835</v>
      </c>
    </row>
    <row r="6" spans="1:4" x14ac:dyDescent="0.3">
      <c r="A6" t="s">
        <v>838</v>
      </c>
    </row>
    <row r="7" spans="1:4" x14ac:dyDescent="0.3">
      <c r="A7" t="s">
        <v>843</v>
      </c>
      <c r="D7" t="s">
        <v>854</v>
      </c>
    </row>
    <row r="8" spans="1:4" x14ac:dyDescent="0.3">
      <c r="A8" t="s">
        <v>850</v>
      </c>
    </row>
    <row r="9" spans="1:4" x14ac:dyDescent="0.3">
      <c r="A9" t="s">
        <v>833</v>
      </c>
    </row>
    <row r="10" spans="1:4" x14ac:dyDescent="0.3">
      <c r="A10" t="s">
        <v>836</v>
      </c>
    </row>
    <row r="11" spans="1:4" x14ac:dyDescent="0.3">
      <c r="A11" t="s">
        <v>837</v>
      </c>
    </row>
    <row r="12" spans="1:4" x14ac:dyDescent="0.3">
      <c r="A12" t="s">
        <v>845</v>
      </c>
    </row>
    <row r="13" spans="1:4" x14ac:dyDescent="0.3">
      <c r="A13" t="s">
        <v>840</v>
      </c>
    </row>
    <row r="14" spans="1:4" x14ac:dyDescent="0.3">
      <c r="A14" t="s">
        <v>842</v>
      </c>
    </row>
    <row r="15" spans="1:4" x14ac:dyDescent="0.3">
      <c r="A15" t="s">
        <v>846</v>
      </c>
    </row>
    <row r="16" spans="1:4" x14ac:dyDescent="0.3">
      <c r="A16" t="s">
        <v>841</v>
      </c>
    </row>
    <row r="17" spans="1:1" x14ac:dyDescent="0.3">
      <c r="A17" t="s">
        <v>847</v>
      </c>
    </row>
    <row r="18" spans="1:1" x14ac:dyDescent="0.3">
      <c r="A18" t="s">
        <v>849</v>
      </c>
    </row>
    <row r="19" spans="1:1" x14ac:dyDescent="0.3">
      <c r="A19" t="s">
        <v>844</v>
      </c>
    </row>
    <row r="20" spans="1:1" x14ac:dyDescent="0.3">
      <c r="A20" t="s">
        <v>853</v>
      </c>
    </row>
  </sheetData>
  <phoneticPr fontId="2"/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workbookViewId="0">
      <selection activeCell="I58" sqref="I58"/>
    </sheetView>
  </sheetViews>
  <sheetFormatPr baseColWidth="12" defaultColWidth="12.7109375" defaultRowHeight="20" x14ac:dyDescent="0.3"/>
  <cols>
    <col min="1" max="16384" width="12.7109375" style="1"/>
  </cols>
  <sheetData>
    <row r="1" spans="1:9" x14ac:dyDescent="0.3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  <c r="I1" s="2" t="s">
        <v>25</v>
      </c>
    </row>
    <row r="2" spans="1:9" x14ac:dyDescent="0.3">
      <c r="A2" s="1" t="s">
        <v>26</v>
      </c>
    </row>
    <row r="3" spans="1:9" x14ac:dyDescent="0.3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I3" s="3">
        <v>42578</v>
      </c>
    </row>
    <row r="4" spans="1:9" x14ac:dyDescent="0.3">
      <c r="A4" s="1" t="s">
        <v>33</v>
      </c>
      <c r="B4" s="1" t="s">
        <v>28</v>
      </c>
      <c r="C4" s="1" t="s">
        <v>34</v>
      </c>
      <c r="D4" s="1" t="s">
        <v>35</v>
      </c>
      <c r="E4" s="1" t="s">
        <v>31</v>
      </c>
      <c r="F4" s="1" t="s">
        <v>32</v>
      </c>
    </row>
    <row r="5" spans="1:9" x14ac:dyDescent="0.3">
      <c r="A5" s="1" t="s">
        <v>36</v>
      </c>
      <c r="B5" s="1" t="s">
        <v>28</v>
      </c>
      <c r="C5" s="1" t="s">
        <v>37</v>
      </c>
      <c r="D5" s="1" t="s">
        <v>38</v>
      </c>
      <c r="E5" s="1" t="s">
        <v>31</v>
      </c>
      <c r="F5" s="1" t="s">
        <v>32</v>
      </c>
    </row>
    <row r="6" spans="1:9" x14ac:dyDescent="0.3">
      <c r="A6" s="1" t="s">
        <v>39</v>
      </c>
    </row>
    <row r="7" spans="1:9" x14ac:dyDescent="0.3">
      <c r="A7" s="1" t="s">
        <v>36</v>
      </c>
      <c r="B7" s="1" t="s">
        <v>28</v>
      </c>
      <c r="C7" s="1" t="s">
        <v>40</v>
      </c>
      <c r="D7" s="1" t="s">
        <v>41</v>
      </c>
      <c r="E7" s="1" t="s">
        <v>42</v>
      </c>
      <c r="F7" s="1" t="s">
        <v>32</v>
      </c>
      <c r="G7" s="1" t="s">
        <v>43</v>
      </c>
      <c r="I7" s="3">
        <v>42863</v>
      </c>
    </row>
    <row r="8" spans="1:9" x14ac:dyDescent="0.3">
      <c r="A8" s="29" t="s">
        <v>27</v>
      </c>
      <c r="B8" s="29" t="s">
        <v>28</v>
      </c>
      <c r="C8" s="29" t="s">
        <v>44</v>
      </c>
      <c r="D8" s="1" t="s">
        <v>45</v>
      </c>
      <c r="E8" s="29" t="s">
        <v>47</v>
      </c>
      <c r="F8" s="29" t="s">
        <v>48</v>
      </c>
      <c r="G8" s="29"/>
      <c r="H8" s="29"/>
      <c r="I8" s="29"/>
    </row>
    <row r="9" spans="1:9" x14ac:dyDescent="0.3">
      <c r="A9" s="29"/>
      <c r="B9" s="29"/>
      <c r="C9" s="29"/>
      <c r="D9" s="1" t="s">
        <v>46</v>
      </c>
      <c r="E9" s="29"/>
      <c r="F9" s="29"/>
      <c r="G9" s="29"/>
      <c r="H9" s="29"/>
      <c r="I9" s="29"/>
    </row>
    <row r="10" spans="1:9" x14ac:dyDescent="0.3">
      <c r="A10" s="1" t="s">
        <v>27</v>
      </c>
      <c r="B10" s="1" t="s">
        <v>28</v>
      </c>
      <c r="C10" s="1" t="s">
        <v>49</v>
      </c>
      <c r="D10" s="1" t="s">
        <v>50</v>
      </c>
      <c r="E10" s="1" t="s">
        <v>31</v>
      </c>
      <c r="F10" s="1" t="s">
        <v>32</v>
      </c>
      <c r="I10" s="3">
        <v>42825</v>
      </c>
    </row>
    <row r="11" spans="1:9" x14ac:dyDescent="0.3">
      <c r="A11" s="29" t="s">
        <v>36</v>
      </c>
      <c r="B11" s="29" t="s">
        <v>51</v>
      </c>
      <c r="C11" s="29" t="s">
        <v>52</v>
      </c>
      <c r="D11" s="1" t="s">
        <v>53</v>
      </c>
      <c r="E11" s="29" t="s">
        <v>55</v>
      </c>
      <c r="F11" s="29" t="s">
        <v>56</v>
      </c>
      <c r="G11" s="29"/>
      <c r="H11" s="29"/>
      <c r="I11" s="29"/>
    </row>
    <row r="12" spans="1:9" x14ac:dyDescent="0.3">
      <c r="A12" s="29"/>
      <c r="B12" s="29"/>
      <c r="C12" s="29"/>
      <c r="D12" s="1" t="s">
        <v>54</v>
      </c>
      <c r="E12" s="29"/>
      <c r="F12" s="29"/>
      <c r="G12" s="29"/>
      <c r="H12" s="29"/>
      <c r="I12" s="29"/>
    </row>
    <row r="13" spans="1:9" x14ac:dyDescent="0.3">
      <c r="A13" s="29" t="s">
        <v>36</v>
      </c>
      <c r="B13" s="29" t="s">
        <v>57</v>
      </c>
      <c r="C13" s="29" t="s">
        <v>58</v>
      </c>
      <c r="D13" s="1" t="s">
        <v>59</v>
      </c>
      <c r="E13" s="29" t="s">
        <v>61</v>
      </c>
      <c r="F13" s="29" t="s">
        <v>48</v>
      </c>
      <c r="G13" s="29"/>
      <c r="H13" s="29"/>
      <c r="I13" s="29"/>
    </row>
    <row r="14" spans="1:9" x14ac:dyDescent="0.3">
      <c r="A14" s="29"/>
      <c r="B14" s="29"/>
      <c r="C14" s="29"/>
      <c r="D14" s="1" t="s">
        <v>60</v>
      </c>
      <c r="E14" s="29"/>
      <c r="F14" s="29"/>
      <c r="G14" s="29"/>
      <c r="H14" s="29"/>
      <c r="I14" s="29"/>
    </row>
    <row r="15" spans="1:9" x14ac:dyDescent="0.3">
      <c r="A15" s="1" t="s">
        <v>62</v>
      </c>
      <c r="B15" s="1" t="s">
        <v>63</v>
      </c>
      <c r="C15" s="1" t="s">
        <v>64</v>
      </c>
      <c r="D15" s="1" t="s">
        <v>65</v>
      </c>
      <c r="E15" s="1" t="s">
        <v>66</v>
      </c>
      <c r="F15" s="1" t="s">
        <v>48</v>
      </c>
      <c r="G15" s="1" t="s">
        <v>67</v>
      </c>
    </row>
    <row r="16" spans="1:9" x14ac:dyDescent="0.3">
      <c r="A16" s="1" t="s">
        <v>27</v>
      </c>
      <c r="B16" s="1" t="s">
        <v>63</v>
      </c>
      <c r="C16" s="1" t="s">
        <v>68</v>
      </c>
      <c r="D16" s="1" t="s">
        <v>69</v>
      </c>
      <c r="E16" s="1" t="s">
        <v>70</v>
      </c>
      <c r="F16" s="1" t="s">
        <v>56</v>
      </c>
    </row>
    <row r="17" spans="1:9" x14ac:dyDescent="0.3">
      <c r="A17" s="1" t="s">
        <v>36</v>
      </c>
      <c r="B17" s="1" t="s">
        <v>51</v>
      </c>
      <c r="C17" s="1" t="s">
        <v>71</v>
      </c>
      <c r="D17" s="1" t="s">
        <v>72</v>
      </c>
      <c r="E17" s="1" t="s">
        <v>73</v>
      </c>
      <c r="F17" s="1" t="s">
        <v>48</v>
      </c>
      <c r="G17" s="1" t="s">
        <v>74</v>
      </c>
      <c r="I17" s="3">
        <v>42578</v>
      </c>
    </row>
    <row r="18" spans="1:9" x14ac:dyDescent="0.3">
      <c r="A18" s="1" t="s">
        <v>75</v>
      </c>
      <c r="B18" s="1" t="s">
        <v>51</v>
      </c>
      <c r="C18" s="1" t="s">
        <v>76</v>
      </c>
      <c r="D18" s="1" t="s">
        <v>77</v>
      </c>
      <c r="E18" s="1" t="s">
        <v>78</v>
      </c>
      <c r="F18" s="1" t="s">
        <v>56</v>
      </c>
    </row>
    <row r="19" spans="1:9" x14ac:dyDescent="0.3">
      <c r="A19" s="1" t="s">
        <v>27</v>
      </c>
      <c r="B19" s="1" t="s">
        <v>57</v>
      </c>
      <c r="C19" s="1" t="s">
        <v>79</v>
      </c>
      <c r="D19" s="1" t="s">
        <v>80</v>
      </c>
      <c r="E19" s="1" t="s">
        <v>81</v>
      </c>
      <c r="F19" s="1" t="s">
        <v>48</v>
      </c>
    </row>
    <row r="20" spans="1:9" x14ac:dyDescent="0.3">
      <c r="A20" s="1" t="s">
        <v>33</v>
      </c>
      <c r="B20" s="1" t="s">
        <v>28</v>
      </c>
      <c r="C20" s="1" t="s">
        <v>82</v>
      </c>
      <c r="D20" s="1" t="s">
        <v>83</v>
      </c>
      <c r="E20" s="1" t="s">
        <v>84</v>
      </c>
      <c r="F20" s="1" t="s">
        <v>32</v>
      </c>
      <c r="I20" s="3">
        <v>42809</v>
      </c>
    </row>
    <row r="21" spans="1:9" x14ac:dyDescent="0.3">
      <c r="A21" s="1" t="s">
        <v>62</v>
      </c>
      <c r="B21" s="1" t="s">
        <v>57</v>
      </c>
      <c r="C21" s="1" t="s">
        <v>85</v>
      </c>
      <c r="D21" s="1" t="s">
        <v>86</v>
      </c>
      <c r="E21" s="1" t="s">
        <v>87</v>
      </c>
      <c r="F21" s="1" t="s">
        <v>32</v>
      </c>
    </row>
    <row r="22" spans="1:9" x14ac:dyDescent="0.3">
      <c r="A22" s="1" t="s">
        <v>75</v>
      </c>
      <c r="B22" s="1" t="s">
        <v>28</v>
      </c>
      <c r="C22" s="1" t="s">
        <v>88</v>
      </c>
      <c r="D22" s="1" t="s">
        <v>89</v>
      </c>
      <c r="E22" s="1" t="s">
        <v>90</v>
      </c>
      <c r="F22" s="1" t="s">
        <v>48</v>
      </c>
      <c r="G22" s="1" t="s">
        <v>43</v>
      </c>
      <c r="I22" s="3">
        <v>42863</v>
      </c>
    </row>
    <row r="23" spans="1:9" x14ac:dyDescent="0.3">
      <c r="A23" s="1" t="s">
        <v>62</v>
      </c>
      <c r="B23" s="1" t="s">
        <v>57</v>
      </c>
      <c r="C23" s="1" t="s">
        <v>91</v>
      </c>
      <c r="D23" s="1" t="s">
        <v>92</v>
      </c>
      <c r="E23" s="1" t="s">
        <v>93</v>
      </c>
      <c r="F23" s="1" t="s">
        <v>32</v>
      </c>
      <c r="G23" s="1" t="s">
        <v>67</v>
      </c>
    </row>
    <row r="24" spans="1:9" x14ac:dyDescent="0.3">
      <c r="A24" s="1" t="s">
        <v>62</v>
      </c>
      <c r="B24" s="1" t="s">
        <v>28</v>
      </c>
      <c r="C24" s="1" t="s">
        <v>94</v>
      </c>
      <c r="D24" s="1" t="s">
        <v>95</v>
      </c>
      <c r="E24" s="1" t="s">
        <v>96</v>
      </c>
      <c r="F24" s="1" t="s">
        <v>56</v>
      </c>
      <c r="G24" s="1" t="s">
        <v>43</v>
      </c>
      <c r="I24" s="3">
        <v>42863</v>
      </c>
    </row>
    <row r="25" spans="1:9" x14ac:dyDescent="0.3">
      <c r="A25" s="1" t="s">
        <v>33</v>
      </c>
      <c r="B25" s="1" t="s">
        <v>97</v>
      </c>
      <c r="C25" s="1" t="s">
        <v>98</v>
      </c>
      <c r="D25" s="1" t="s">
        <v>99</v>
      </c>
      <c r="E25" s="1" t="s">
        <v>100</v>
      </c>
      <c r="F25" s="1" t="s">
        <v>32</v>
      </c>
      <c r="H25" s="1">
        <v>13</v>
      </c>
    </row>
    <row r="26" spans="1:9" x14ac:dyDescent="0.3">
      <c r="A26" s="29" t="s">
        <v>33</v>
      </c>
      <c r="B26" s="29" t="s">
        <v>63</v>
      </c>
      <c r="C26" s="29" t="s">
        <v>101</v>
      </c>
      <c r="D26" s="1" t="s">
        <v>102</v>
      </c>
      <c r="E26" s="29" t="s">
        <v>104</v>
      </c>
      <c r="F26" s="29" t="s">
        <v>32</v>
      </c>
      <c r="G26" s="29"/>
      <c r="H26" s="29"/>
      <c r="I26" s="30">
        <v>42578</v>
      </c>
    </row>
    <row r="27" spans="1:9" x14ac:dyDescent="0.3">
      <c r="A27" s="29"/>
      <c r="B27" s="29"/>
      <c r="C27" s="29"/>
      <c r="D27" s="1" t="s">
        <v>103</v>
      </c>
      <c r="E27" s="29"/>
      <c r="F27" s="29"/>
      <c r="G27" s="29"/>
      <c r="H27" s="29"/>
      <c r="I27" s="30"/>
    </row>
    <row r="28" spans="1:9" x14ac:dyDescent="0.3">
      <c r="A28" s="1" t="s">
        <v>33</v>
      </c>
      <c r="B28" s="1" t="s">
        <v>97</v>
      </c>
      <c r="C28" s="1" t="s">
        <v>105</v>
      </c>
      <c r="D28" s="1" t="s">
        <v>106</v>
      </c>
      <c r="E28" s="1" t="s">
        <v>107</v>
      </c>
      <c r="F28" s="1" t="s">
        <v>48</v>
      </c>
    </row>
    <row r="29" spans="1:9" x14ac:dyDescent="0.3">
      <c r="A29" s="1" t="s">
        <v>36</v>
      </c>
      <c r="B29" s="1" t="s">
        <v>28</v>
      </c>
      <c r="C29" s="1" t="s">
        <v>108</v>
      </c>
      <c r="D29" s="1" t="s">
        <v>109</v>
      </c>
      <c r="E29" s="1" t="s">
        <v>110</v>
      </c>
      <c r="F29" s="1" t="s">
        <v>32</v>
      </c>
      <c r="I29" s="3">
        <v>42837</v>
      </c>
    </row>
    <row r="30" spans="1:9" x14ac:dyDescent="0.3">
      <c r="A30" s="1" t="s">
        <v>62</v>
      </c>
      <c r="B30" s="1" t="s">
        <v>28</v>
      </c>
      <c r="C30" s="1" t="s">
        <v>111</v>
      </c>
      <c r="D30" s="1" t="s">
        <v>109</v>
      </c>
      <c r="E30" s="1" t="s">
        <v>110</v>
      </c>
      <c r="F30" s="1" t="s">
        <v>32</v>
      </c>
    </row>
    <row r="31" spans="1:9" x14ac:dyDescent="0.3">
      <c r="A31" s="1" t="s">
        <v>33</v>
      </c>
      <c r="B31" s="1" t="s">
        <v>28</v>
      </c>
      <c r="C31" s="1" t="s">
        <v>112</v>
      </c>
      <c r="D31" s="1" t="s">
        <v>109</v>
      </c>
      <c r="E31" s="1" t="s">
        <v>110</v>
      </c>
      <c r="F31" s="1" t="s">
        <v>32</v>
      </c>
    </row>
    <row r="32" spans="1:9" x14ac:dyDescent="0.3">
      <c r="A32" s="1" t="s">
        <v>27</v>
      </c>
      <c r="B32" s="1" t="s">
        <v>28</v>
      </c>
      <c r="C32" s="1" t="s">
        <v>113</v>
      </c>
      <c r="D32" s="1" t="s">
        <v>109</v>
      </c>
      <c r="E32" s="1" t="s">
        <v>110</v>
      </c>
      <c r="F32" s="1" t="s">
        <v>32</v>
      </c>
    </row>
    <row r="33" spans="1:9" x14ac:dyDescent="0.3">
      <c r="A33" s="1" t="s">
        <v>75</v>
      </c>
      <c r="B33" s="1" t="s">
        <v>28</v>
      </c>
      <c r="C33" s="1" t="s">
        <v>114</v>
      </c>
      <c r="D33" s="1" t="s">
        <v>115</v>
      </c>
      <c r="E33" s="1" t="s">
        <v>116</v>
      </c>
      <c r="F33" s="1" t="s">
        <v>48</v>
      </c>
      <c r="I33" s="3">
        <v>42712</v>
      </c>
    </row>
    <row r="34" spans="1:9" x14ac:dyDescent="0.3">
      <c r="A34" s="1" t="s">
        <v>33</v>
      </c>
      <c r="B34" s="1" t="s">
        <v>28</v>
      </c>
      <c r="C34" s="1" t="s">
        <v>117</v>
      </c>
      <c r="D34" s="1" t="s">
        <v>118</v>
      </c>
      <c r="E34" s="1" t="s">
        <v>116</v>
      </c>
      <c r="F34" s="1" t="s">
        <v>32</v>
      </c>
      <c r="I34" s="3">
        <v>42726</v>
      </c>
    </row>
    <row r="35" spans="1:9" x14ac:dyDescent="0.3">
      <c r="A35" s="1" t="s">
        <v>36</v>
      </c>
      <c r="B35" s="1" t="s">
        <v>28</v>
      </c>
      <c r="C35" s="1" t="s">
        <v>119</v>
      </c>
      <c r="D35" s="1" t="s">
        <v>120</v>
      </c>
      <c r="E35" s="1" t="s">
        <v>116</v>
      </c>
      <c r="F35" s="1" t="s">
        <v>32</v>
      </c>
      <c r="I35" s="3">
        <v>42705</v>
      </c>
    </row>
    <row r="36" spans="1:9" x14ac:dyDescent="0.3">
      <c r="A36" s="1" t="s">
        <v>27</v>
      </c>
      <c r="B36" s="1" t="s">
        <v>28</v>
      </c>
      <c r="C36" s="1" t="s">
        <v>121</v>
      </c>
      <c r="D36" s="1" t="s">
        <v>122</v>
      </c>
      <c r="E36" s="1" t="s">
        <v>116</v>
      </c>
      <c r="F36" s="1" t="s">
        <v>56</v>
      </c>
      <c r="I36" s="3">
        <v>42719</v>
      </c>
    </row>
    <row r="37" spans="1:9" x14ac:dyDescent="0.3">
      <c r="A37" s="1" t="s">
        <v>75</v>
      </c>
      <c r="B37" s="1" t="s">
        <v>123</v>
      </c>
      <c r="C37" s="1" t="s">
        <v>124</v>
      </c>
      <c r="D37" s="1" t="s">
        <v>125</v>
      </c>
      <c r="E37" s="1" t="s">
        <v>126</v>
      </c>
      <c r="F37" s="1" t="s">
        <v>56</v>
      </c>
    </row>
    <row r="38" spans="1:9" x14ac:dyDescent="0.3">
      <c r="A38" s="1" t="s">
        <v>75</v>
      </c>
      <c r="B38" s="1" t="s">
        <v>127</v>
      </c>
      <c r="C38" s="1" t="s">
        <v>128</v>
      </c>
      <c r="D38" s="1" t="s">
        <v>129</v>
      </c>
      <c r="E38" s="1" t="s">
        <v>130</v>
      </c>
      <c r="F38" s="1" t="s">
        <v>56</v>
      </c>
    </row>
    <row r="39" spans="1:9" x14ac:dyDescent="0.3">
      <c r="A39" s="1" t="s">
        <v>131</v>
      </c>
    </row>
    <row r="40" spans="1:9" x14ac:dyDescent="0.3">
      <c r="A40" s="1" t="s">
        <v>36</v>
      </c>
      <c r="B40" s="1" t="s">
        <v>132</v>
      </c>
      <c r="C40" s="1" t="s">
        <v>133</v>
      </c>
      <c r="D40" s="1" t="s">
        <v>134</v>
      </c>
      <c r="E40" s="1" t="s">
        <v>135</v>
      </c>
      <c r="F40" s="1" t="s">
        <v>48</v>
      </c>
      <c r="G40" s="1" t="s">
        <v>67</v>
      </c>
    </row>
    <row r="41" spans="1:9" x14ac:dyDescent="0.3">
      <c r="A41" s="1" t="s">
        <v>27</v>
      </c>
      <c r="B41" s="1" t="s">
        <v>123</v>
      </c>
      <c r="C41" s="1" t="s">
        <v>136</v>
      </c>
      <c r="D41" s="1" t="s">
        <v>137</v>
      </c>
      <c r="E41" s="1" t="s">
        <v>138</v>
      </c>
      <c r="F41" s="1" t="s">
        <v>48</v>
      </c>
      <c r="G41" s="1" t="s">
        <v>74</v>
      </c>
      <c r="I41" s="3">
        <v>42578</v>
      </c>
    </row>
    <row r="42" spans="1:9" x14ac:dyDescent="0.3">
      <c r="A42" s="1" t="s">
        <v>33</v>
      </c>
      <c r="B42" s="1" t="s">
        <v>57</v>
      </c>
      <c r="C42" s="1" t="s">
        <v>139</v>
      </c>
      <c r="D42" s="1" t="s">
        <v>140</v>
      </c>
      <c r="E42" s="1" t="s">
        <v>141</v>
      </c>
      <c r="F42" s="1" t="s">
        <v>48</v>
      </c>
      <c r="G42" s="1" t="s">
        <v>67</v>
      </c>
    </row>
    <row r="43" spans="1:9" x14ac:dyDescent="0.3">
      <c r="A43" s="1" t="s">
        <v>75</v>
      </c>
      <c r="B43" s="1" t="s">
        <v>63</v>
      </c>
      <c r="C43" s="1" t="s">
        <v>142</v>
      </c>
      <c r="D43" s="1" t="s">
        <v>143</v>
      </c>
      <c r="E43" s="1" t="s">
        <v>144</v>
      </c>
      <c r="F43" s="1" t="s">
        <v>48</v>
      </c>
      <c r="G43" s="1" t="s">
        <v>74</v>
      </c>
      <c r="I43" s="3">
        <v>42578</v>
      </c>
    </row>
    <row r="44" spans="1:9" x14ac:dyDescent="0.3">
      <c r="A44" s="1" t="s">
        <v>27</v>
      </c>
      <c r="B44" s="1" t="s">
        <v>127</v>
      </c>
      <c r="C44" s="1" t="s">
        <v>145</v>
      </c>
      <c r="D44" s="1" t="s">
        <v>146</v>
      </c>
      <c r="E44" s="1" t="s">
        <v>147</v>
      </c>
      <c r="F44" s="1" t="s">
        <v>56</v>
      </c>
    </row>
    <row r="45" spans="1:9" x14ac:dyDescent="0.3">
      <c r="A45" s="29" t="s">
        <v>33</v>
      </c>
      <c r="B45" s="29" t="s">
        <v>97</v>
      </c>
      <c r="C45" s="29" t="s">
        <v>148</v>
      </c>
      <c r="D45" s="1" t="s">
        <v>149</v>
      </c>
      <c r="E45" s="29" t="s">
        <v>151</v>
      </c>
      <c r="F45" s="29" t="s">
        <v>48</v>
      </c>
      <c r="G45" s="29"/>
      <c r="H45" s="29"/>
      <c r="I45" s="29"/>
    </row>
    <row r="46" spans="1:9" x14ac:dyDescent="0.3">
      <c r="A46" s="29"/>
      <c r="B46" s="29"/>
      <c r="C46" s="29"/>
      <c r="D46" s="1" t="s">
        <v>150</v>
      </c>
      <c r="E46" s="29"/>
      <c r="F46" s="29"/>
      <c r="G46" s="29"/>
      <c r="H46" s="29"/>
      <c r="I46" s="29"/>
    </row>
    <row r="47" spans="1:9" x14ac:dyDescent="0.3">
      <c r="A47" s="1" t="s">
        <v>36</v>
      </c>
      <c r="B47" s="1" t="s">
        <v>152</v>
      </c>
      <c r="C47" s="1" t="s">
        <v>153</v>
      </c>
      <c r="D47" s="1" t="s">
        <v>154</v>
      </c>
      <c r="E47" s="1" t="s">
        <v>155</v>
      </c>
      <c r="F47" s="1" t="s">
        <v>32</v>
      </c>
      <c r="G47" s="1" t="s">
        <v>67</v>
      </c>
    </row>
    <row r="48" spans="1:9" x14ac:dyDescent="0.3">
      <c r="A48" s="29" t="s">
        <v>62</v>
      </c>
      <c r="B48" s="29" t="s">
        <v>156</v>
      </c>
      <c r="C48" s="29" t="s">
        <v>157</v>
      </c>
      <c r="D48" s="1" t="s">
        <v>158</v>
      </c>
      <c r="E48" s="29" t="s">
        <v>160</v>
      </c>
      <c r="F48" s="29" t="s">
        <v>48</v>
      </c>
      <c r="G48" s="29"/>
      <c r="H48" s="29"/>
      <c r="I48" s="29"/>
    </row>
    <row r="49" spans="1:9" x14ac:dyDescent="0.3">
      <c r="A49" s="29"/>
      <c r="B49" s="29"/>
      <c r="C49" s="29"/>
      <c r="D49" s="1" t="s">
        <v>159</v>
      </c>
      <c r="E49" s="29"/>
      <c r="F49" s="29"/>
      <c r="G49" s="29"/>
      <c r="H49" s="29"/>
      <c r="I49" s="29"/>
    </row>
    <row r="50" spans="1:9" x14ac:dyDescent="0.3">
      <c r="A50" s="29" t="s">
        <v>27</v>
      </c>
      <c r="B50" s="29" t="s">
        <v>28</v>
      </c>
      <c r="C50" s="29" t="s">
        <v>161</v>
      </c>
      <c r="D50" s="1" t="s">
        <v>162</v>
      </c>
      <c r="E50" s="29" t="s">
        <v>164</v>
      </c>
      <c r="F50" s="29" t="s">
        <v>32</v>
      </c>
      <c r="G50" s="29"/>
      <c r="H50" s="29">
        <v>13</v>
      </c>
      <c r="I50" s="29"/>
    </row>
    <row r="51" spans="1:9" x14ac:dyDescent="0.3">
      <c r="A51" s="29"/>
      <c r="B51" s="29"/>
      <c r="C51" s="29"/>
      <c r="D51" s="1" t="s">
        <v>163</v>
      </c>
      <c r="E51" s="29"/>
      <c r="F51" s="29"/>
      <c r="G51" s="29"/>
      <c r="H51" s="29"/>
      <c r="I51" s="29"/>
    </row>
    <row r="52" spans="1:9" x14ac:dyDescent="0.3">
      <c r="A52" s="1" t="s">
        <v>75</v>
      </c>
      <c r="B52" s="1" t="s">
        <v>156</v>
      </c>
      <c r="C52" s="1" t="s">
        <v>165</v>
      </c>
      <c r="D52" s="1" t="s">
        <v>166</v>
      </c>
      <c r="E52" s="1" t="s">
        <v>167</v>
      </c>
      <c r="F52" s="1" t="s">
        <v>56</v>
      </c>
      <c r="G52" s="1" t="s">
        <v>67</v>
      </c>
      <c r="H52" s="1">
        <v>12</v>
      </c>
    </row>
    <row r="53" spans="1:9" x14ac:dyDescent="0.3">
      <c r="A53" s="29" t="s">
        <v>75</v>
      </c>
      <c r="B53" s="29" t="s">
        <v>63</v>
      </c>
      <c r="C53" s="29" t="s">
        <v>168</v>
      </c>
      <c r="D53" s="1" t="s">
        <v>169</v>
      </c>
      <c r="E53" s="29" t="s">
        <v>170</v>
      </c>
      <c r="F53" s="29" t="s">
        <v>32</v>
      </c>
      <c r="G53" s="29" t="s">
        <v>67</v>
      </c>
      <c r="H53" s="29"/>
      <c r="I53" s="29"/>
    </row>
    <row r="54" spans="1:9" x14ac:dyDescent="0.3">
      <c r="A54" s="29"/>
      <c r="B54" s="29"/>
      <c r="C54" s="29"/>
      <c r="D54" s="1" t="s">
        <v>60</v>
      </c>
      <c r="E54" s="29"/>
      <c r="F54" s="29"/>
      <c r="G54" s="29"/>
      <c r="H54" s="29"/>
      <c r="I54" s="29"/>
    </row>
    <row r="55" spans="1:9" x14ac:dyDescent="0.3">
      <c r="A55" s="1" t="s">
        <v>36</v>
      </c>
      <c r="B55" s="1" t="s">
        <v>51</v>
      </c>
      <c r="C55" s="1" t="s">
        <v>171</v>
      </c>
      <c r="D55" s="1" t="s">
        <v>172</v>
      </c>
      <c r="E55" s="1" t="s">
        <v>173</v>
      </c>
      <c r="F55" s="1" t="s">
        <v>32</v>
      </c>
    </row>
    <row r="56" spans="1:9" x14ac:dyDescent="0.3">
      <c r="A56" s="1" t="s">
        <v>62</v>
      </c>
      <c r="B56" s="1" t="s">
        <v>97</v>
      </c>
      <c r="C56" s="1" t="s">
        <v>174</v>
      </c>
      <c r="D56" s="1" t="s">
        <v>175</v>
      </c>
      <c r="E56" s="1" t="s">
        <v>176</v>
      </c>
      <c r="F56" s="1" t="s">
        <v>32</v>
      </c>
      <c r="G56" s="1" t="s">
        <v>67</v>
      </c>
    </row>
    <row r="57" spans="1:9" x14ac:dyDescent="0.3">
      <c r="A57" s="1" t="s">
        <v>62</v>
      </c>
      <c r="B57" s="1" t="s">
        <v>57</v>
      </c>
      <c r="C57" s="1" t="s">
        <v>177</v>
      </c>
      <c r="D57" s="1" t="s">
        <v>178</v>
      </c>
      <c r="E57" s="1" t="s">
        <v>179</v>
      </c>
      <c r="F57" s="1" t="s">
        <v>56</v>
      </c>
      <c r="G57" s="1" t="s">
        <v>67</v>
      </c>
    </row>
    <row r="58" spans="1:9" x14ac:dyDescent="0.3">
      <c r="A58" s="1" t="s">
        <v>33</v>
      </c>
      <c r="B58" s="1" t="s">
        <v>97</v>
      </c>
      <c r="C58" s="1" t="s">
        <v>180</v>
      </c>
      <c r="D58" s="1" t="s">
        <v>181</v>
      </c>
      <c r="E58" s="1" t="s">
        <v>182</v>
      </c>
      <c r="F58" s="1" t="s">
        <v>32</v>
      </c>
    </row>
    <row r="59" spans="1:9" x14ac:dyDescent="0.3">
      <c r="A59" s="1" t="s">
        <v>183</v>
      </c>
    </row>
    <row r="60" spans="1:9" x14ac:dyDescent="0.3">
      <c r="A60" s="1" t="s">
        <v>27</v>
      </c>
      <c r="B60" s="1" t="s">
        <v>28</v>
      </c>
      <c r="C60" s="1" t="s">
        <v>184</v>
      </c>
      <c r="D60" s="1" t="s">
        <v>185</v>
      </c>
      <c r="E60" s="1" t="s">
        <v>135</v>
      </c>
      <c r="F60" s="1" t="s">
        <v>32</v>
      </c>
      <c r="G60" s="1" t="s">
        <v>74</v>
      </c>
      <c r="I60" s="3">
        <v>42578</v>
      </c>
    </row>
    <row r="61" spans="1:9" x14ac:dyDescent="0.3">
      <c r="A61" s="29" t="s">
        <v>36</v>
      </c>
      <c r="B61" s="29" t="s">
        <v>28</v>
      </c>
      <c r="C61" s="29" t="s">
        <v>186</v>
      </c>
      <c r="D61" s="1" t="s">
        <v>187</v>
      </c>
      <c r="E61" s="29" t="s">
        <v>189</v>
      </c>
      <c r="F61" s="29" t="s">
        <v>32</v>
      </c>
      <c r="G61" s="29"/>
      <c r="H61" s="29"/>
      <c r="I61" s="29"/>
    </row>
    <row r="62" spans="1:9" x14ac:dyDescent="0.3">
      <c r="A62" s="29"/>
      <c r="B62" s="29"/>
      <c r="C62" s="29"/>
      <c r="D62" s="1" t="s">
        <v>188</v>
      </c>
      <c r="E62" s="29"/>
      <c r="F62" s="29"/>
      <c r="G62" s="29"/>
      <c r="H62" s="29"/>
      <c r="I62" s="29"/>
    </row>
    <row r="63" spans="1:9" x14ac:dyDescent="0.3">
      <c r="A63" s="1" t="s">
        <v>36</v>
      </c>
      <c r="B63" s="1" t="s">
        <v>152</v>
      </c>
      <c r="C63" s="1" t="s">
        <v>190</v>
      </c>
      <c r="D63" s="1" t="s">
        <v>191</v>
      </c>
      <c r="E63" s="1" t="s">
        <v>192</v>
      </c>
      <c r="F63" s="1" t="s">
        <v>32</v>
      </c>
    </row>
    <row r="64" spans="1:9" x14ac:dyDescent="0.3">
      <c r="A64" s="1" t="s">
        <v>27</v>
      </c>
      <c r="B64" s="1" t="s">
        <v>152</v>
      </c>
      <c r="C64" s="1" t="s">
        <v>193</v>
      </c>
      <c r="D64" s="1" t="s">
        <v>194</v>
      </c>
      <c r="E64" s="1" t="s">
        <v>195</v>
      </c>
      <c r="F64" s="1" t="s">
        <v>48</v>
      </c>
      <c r="G64" s="1" t="s">
        <v>67</v>
      </c>
    </row>
    <row r="65" spans="1:9" x14ac:dyDescent="0.3">
      <c r="A65" s="1" t="s">
        <v>36</v>
      </c>
      <c r="B65" s="1" t="s">
        <v>28</v>
      </c>
      <c r="C65" s="1" t="s">
        <v>196</v>
      </c>
      <c r="D65" s="1" t="s">
        <v>197</v>
      </c>
      <c r="E65" s="1" t="s">
        <v>66</v>
      </c>
      <c r="F65" s="1" t="s">
        <v>32</v>
      </c>
    </row>
    <row r="66" spans="1:9" x14ac:dyDescent="0.3">
      <c r="A66" s="29" t="s">
        <v>62</v>
      </c>
      <c r="B66" s="29" t="s">
        <v>127</v>
      </c>
      <c r="C66" s="29" t="s">
        <v>198</v>
      </c>
      <c r="D66" s="1" t="s">
        <v>199</v>
      </c>
      <c r="E66" s="29" t="s">
        <v>201</v>
      </c>
      <c r="F66" s="29" t="s">
        <v>48</v>
      </c>
      <c r="G66" s="29"/>
      <c r="H66" s="29"/>
      <c r="I66" s="29"/>
    </row>
    <row r="67" spans="1:9" x14ac:dyDescent="0.3">
      <c r="A67" s="29"/>
      <c r="B67" s="29"/>
      <c r="C67" s="29"/>
      <c r="D67" s="1" t="s">
        <v>200</v>
      </c>
      <c r="E67" s="29"/>
      <c r="F67" s="29"/>
      <c r="G67" s="29"/>
      <c r="H67" s="29"/>
      <c r="I67" s="29"/>
    </row>
    <row r="68" spans="1:9" x14ac:dyDescent="0.3">
      <c r="A68" s="1" t="s">
        <v>27</v>
      </c>
      <c r="B68" s="1" t="s">
        <v>28</v>
      </c>
      <c r="C68" s="1" t="s">
        <v>202</v>
      </c>
      <c r="D68" s="1" t="s">
        <v>203</v>
      </c>
      <c r="E68" s="1" t="s">
        <v>204</v>
      </c>
      <c r="F68" s="1" t="s">
        <v>48</v>
      </c>
    </row>
    <row r="69" spans="1:9" x14ac:dyDescent="0.3">
      <c r="A69" s="1" t="s">
        <v>75</v>
      </c>
      <c r="B69" s="1" t="s">
        <v>51</v>
      </c>
      <c r="C69" s="1" t="s">
        <v>205</v>
      </c>
      <c r="D69" s="1" t="s">
        <v>206</v>
      </c>
      <c r="E69" s="1" t="s">
        <v>207</v>
      </c>
      <c r="F69" s="1" t="s">
        <v>32</v>
      </c>
      <c r="G69" s="1" t="s">
        <v>67</v>
      </c>
    </row>
    <row r="70" spans="1:9" x14ac:dyDescent="0.3">
      <c r="A70" s="1" t="s">
        <v>33</v>
      </c>
      <c r="B70" s="1" t="s">
        <v>97</v>
      </c>
      <c r="C70" s="1" t="s">
        <v>208</v>
      </c>
      <c r="D70" s="1" t="s">
        <v>209</v>
      </c>
      <c r="E70" s="1" t="s">
        <v>210</v>
      </c>
      <c r="F70" s="1" t="s">
        <v>56</v>
      </c>
      <c r="G70" s="1" t="s">
        <v>67</v>
      </c>
    </row>
    <row r="71" spans="1:9" x14ac:dyDescent="0.3">
      <c r="A71" s="1" t="s">
        <v>75</v>
      </c>
      <c r="B71" s="1" t="s">
        <v>63</v>
      </c>
      <c r="C71" s="1" t="s">
        <v>211</v>
      </c>
      <c r="D71" s="1" t="s">
        <v>212</v>
      </c>
      <c r="E71" s="1" t="s">
        <v>213</v>
      </c>
      <c r="F71" s="1" t="s">
        <v>48</v>
      </c>
    </row>
    <row r="72" spans="1:9" x14ac:dyDescent="0.3">
      <c r="A72" s="29" t="s">
        <v>75</v>
      </c>
      <c r="B72" s="29" t="s">
        <v>97</v>
      </c>
      <c r="C72" s="29" t="s">
        <v>214</v>
      </c>
      <c r="D72" s="1" t="s">
        <v>215</v>
      </c>
      <c r="E72" s="29" t="s">
        <v>216</v>
      </c>
      <c r="F72" s="29" t="s">
        <v>32</v>
      </c>
      <c r="G72" s="29" t="s">
        <v>67</v>
      </c>
      <c r="H72" s="29">
        <v>12</v>
      </c>
      <c r="I72" s="29"/>
    </row>
    <row r="73" spans="1:9" x14ac:dyDescent="0.3">
      <c r="A73" s="29"/>
      <c r="B73" s="29"/>
      <c r="C73" s="29"/>
      <c r="D73" s="1" t="s">
        <v>103</v>
      </c>
      <c r="E73" s="29"/>
      <c r="F73" s="29"/>
      <c r="G73" s="29"/>
      <c r="H73" s="29"/>
      <c r="I73" s="29"/>
    </row>
    <row r="74" spans="1:9" x14ac:dyDescent="0.3">
      <c r="A74" s="1" t="s">
        <v>62</v>
      </c>
      <c r="B74" s="1" t="s">
        <v>152</v>
      </c>
      <c r="C74" s="1" t="s">
        <v>217</v>
      </c>
      <c r="D74" s="1" t="s">
        <v>218</v>
      </c>
      <c r="E74" s="1" t="s">
        <v>219</v>
      </c>
      <c r="F74" s="1" t="s">
        <v>32</v>
      </c>
      <c r="G74" s="1" t="s">
        <v>67</v>
      </c>
    </row>
    <row r="75" spans="1:9" x14ac:dyDescent="0.3">
      <c r="A75" s="1" t="s">
        <v>62</v>
      </c>
      <c r="B75" s="1" t="s">
        <v>152</v>
      </c>
      <c r="C75" s="1" t="s">
        <v>220</v>
      </c>
      <c r="D75" s="1" t="s">
        <v>221</v>
      </c>
      <c r="E75" s="1" t="s">
        <v>222</v>
      </c>
      <c r="F75" s="1" t="s">
        <v>56</v>
      </c>
      <c r="G75" s="1" t="s">
        <v>67</v>
      </c>
    </row>
    <row r="76" spans="1:9" x14ac:dyDescent="0.3">
      <c r="A76" s="1" t="s">
        <v>75</v>
      </c>
      <c r="B76" s="1" t="s">
        <v>51</v>
      </c>
      <c r="C76" s="1" t="s">
        <v>223</v>
      </c>
      <c r="D76" s="1" t="s">
        <v>224</v>
      </c>
      <c r="E76" s="1" t="s">
        <v>225</v>
      </c>
      <c r="F76" s="1" t="s">
        <v>32</v>
      </c>
    </row>
    <row r="77" spans="1:9" x14ac:dyDescent="0.3">
      <c r="A77" s="1" t="s">
        <v>62</v>
      </c>
      <c r="B77" s="1" t="s">
        <v>63</v>
      </c>
      <c r="C77" s="1" t="s">
        <v>226</v>
      </c>
      <c r="D77" s="1" t="s">
        <v>227</v>
      </c>
      <c r="E77" s="1" t="s">
        <v>31</v>
      </c>
      <c r="F77" s="1" t="s">
        <v>48</v>
      </c>
    </row>
    <row r="78" spans="1:9" x14ac:dyDescent="0.3">
      <c r="A78" s="1" t="s">
        <v>228</v>
      </c>
    </row>
    <row r="79" spans="1:9" x14ac:dyDescent="0.3">
      <c r="A79" s="29" t="s">
        <v>27</v>
      </c>
      <c r="B79" s="29" t="s">
        <v>152</v>
      </c>
      <c r="C79" s="29" t="s">
        <v>229</v>
      </c>
      <c r="D79" s="1" t="s">
        <v>230</v>
      </c>
      <c r="E79" s="29" t="s">
        <v>232</v>
      </c>
      <c r="F79" s="29" t="s">
        <v>48</v>
      </c>
      <c r="G79" s="29"/>
      <c r="H79" s="29"/>
      <c r="I79" s="29"/>
    </row>
    <row r="80" spans="1:9" x14ac:dyDescent="0.3">
      <c r="A80" s="29"/>
      <c r="B80" s="29"/>
      <c r="C80" s="29"/>
      <c r="D80" s="1" t="s">
        <v>231</v>
      </c>
      <c r="E80" s="29"/>
      <c r="F80" s="29"/>
      <c r="G80" s="29"/>
      <c r="H80" s="29"/>
      <c r="I80" s="29"/>
    </row>
    <row r="81" spans="1:9" x14ac:dyDescent="0.3">
      <c r="A81" s="1" t="s">
        <v>27</v>
      </c>
      <c r="B81" s="1" t="s">
        <v>156</v>
      </c>
      <c r="C81" s="1" t="s">
        <v>233</v>
      </c>
      <c r="D81" s="1" t="s">
        <v>234</v>
      </c>
      <c r="E81" s="1" t="s">
        <v>235</v>
      </c>
      <c r="F81" s="1" t="s">
        <v>32</v>
      </c>
    </row>
    <row r="82" spans="1:9" x14ac:dyDescent="0.3">
      <c r="A82" s="1" t="s">
        <v>62</v>
      </c>
      <c r="B82" s="1" t="s">
        <v>51</v>
      </c>
      <c r="C82" s="1" t="s">
        <v>236</v>
      </c>
      <c r="D82" s="1" t="s">
        <v>237</v>
      </c>
      <c r="E82" s="1" t="s">
        <v>238</v>
      </c>
      <c r="F82" s="1" t="s">
        <v>48</v>
      </c>
    </row>
    <row r="83" spans="1:9" x14ac:dyDescent="0.3">
      <c r="A83" s="1" t="s">
        <v>62</v>
      </c>
      <c r="B83" s="1" t="s">
        <v>57</v>
      </c>
      <c r="C83" s="1" t="s">
        <v>239</v>
      </c>
      <c r="D83" s="1" t="s">
        <v>240</v>
      </c>
      <c r="E83" s="1" t="s">
        <v>241</v>
      </c>
      <c r="F83" s="1" t="s">
        <v>56</v>
      </c>
      <c r="G83" s="1" t="s">
        <v>67</v>
      </c>
    </row>
    <row r="84" spans="1:9" x14ac:dyDescent="0.3">
      <c r="A84" s="1" t="s">
        <v>33</v>
      </c>
      <c r="B84" s="1" t="s">
        <v>97</v>
      </c>
      <c r="C84" s="1" t="s">
        <v>242</v>
      </c>
      <c r="D84" s="1" t="s">
        <v>243</v>
      </c>
      <c r="E84" s="1" t="s">
        <v>244</v>
      </c>
      <c r="F84" s="1" t="s">
        <v>56</v>
      </c>
      <c r="G84" s="1" t="s">
        <v>67</v>
      </c>
    </row>
    <row r="85" spans="1:9" x14ac:dyDescent="0.3">
      <c r="A85" s="1" t="s">
        <v>36</v>
      </c>
      <c r="B85" s="1" t="s">
        <v>132</v>
      </c>
      <c r="C85" s="1" t="s">
        <v>245</v>
      </c>
      <c r="D85" s="1" t="s">
        <v>246</v>
      </c>
      <c r="E85" s="1" t="s">
        <v>247</v>
      </c>
      <c r="F85" s="1" t="s">
        <v>48</v>
      </c>
    </row>
    <row r="86" spans="1:9" x14ac:dyDescent="0.3">
      <c r="A86" s="1" t="s">
        <v>75</v>
      </c>
      <c r="B86" s="1" t="s">
        <v>28</v>
      </c>
      <c r="C86" s="1" t="s">
        <v>248</v>
      </c>
      <c r="D86" s="1" t="s">
        <v>249</v>
      </c>
      <c r="E86" s="1" t="s">
        <v>250</v>
      </c>
      <c r="F86" s="1" t="s">
        <v>56</v>
      </c>
    </row>
    <row r="87" spans="1:9" x14ac:dyDescent="0.3">
      <c r="A87" s="1" t="s">
        <v>75</v>
      </c>
      <c r="B87" s="1" t="s">
        <v>123</v>
      </c>
      <c r="C87" s="1" t="s">
        <v>251</v>
      </c>
      <c r="D87" s="1" t="s">
        <v>252</v>
      </c>
      <c r="E87" s="1" t="s">
        <v>253</v>
      </c>
      <c r="F87" s="1" t="s">
        <v>32</v>
      </c>
      <c r="G87" s="1" t="s">
        <v>67</v>
      </c>
    </row>
    <row r="88" spans="1:9" x14ac:dyDescent="0.3">
      <c r="A88" s="1" t="s">
        <v>75</v>
      </c>
      <c r="B88" s="1" t="s">
        <v>57</v>
      </c>
      <c r="C88" s="1" t="s">
        <v>254</v>
      </c>
      <c r="D88" s="1" t="s">
        <v>255</v>
      </c>
      <c r="E88" s="1" t="s">
        <v>256</v>
      </c>
      <c r="F88" s="1" t="s">
        <v>32</v>
      </c>
      <c r="G88" s="1" t="s">
        <v>67</v>
      </c>
    </row>
    <row r="89" spans="1:9" x14ac:dyDescent="0.3">
      <c r="A89" s="1" t="s">
        <v>75</v>
      </c>
      <c r="B89" s="1" t="s">
        <v>123</v>
      </c>
      <c r="C89" s="1" t="s">
        <v>257</v>
      </c>
      <c r="D89" s="1" t="s">
        <v>258</v>
      </c>
      <c r="E89" s="1" t="s">
        <v>259</v>
      </c>
      <c r="F89" s="1" t="s">
        <v>32</v>
      </c>
      <c r="G89" s="1" t="s">
        <v>67</v>
      </c>
    </row>
    <row r="90" spans="1:9" x14ac:dyDescent="0.3">
      <c r="A90" s="29" t="s">
        <v>75</v>
      </c>
      <c r="B90" s="29" t="s">
        <v>123</v>
      </c>
      <c r="C90" s="29" t="s">
        <v>260</v>
      </c>
      <c r="D90" s="1" t="s">
        <v>261</v>
      </c>
      <c r="E90" s="29" t="s">
        <v>262</v>
      </c>
      <c r="F90" s="29" t="s">
        <v>48</v>
      </c>
      <c r="G90" s="29"/>
      <c r="H90" s="29"/>
      <c r="I90" s="29"/>
    </row>
    <row r="91" spans="1:9" x14ac:dyDescent="0.3">
      <c r="A91" s="29"/>
      <c r="B91" s="29"/>
      <c r="C91" s="29"/>
      <c r="D91" s="1" t="s">
        <v>159</v>
      </c>
      <c r="E91" s="29"/>
      <c r="F91" s="29"/>
      <c r="G91" s="29"/>
      <c r="H91" s="29"/>
      <c r="I91" s="29"/>
    </row>
    <row r="92" spans="1:9" x14ac:dyDescent="0.3">
      <c r="A92" s="1" t="s">
        <v>27</v>
      </c>
      <c r="B92" s="1" t="s">
        <v>63</v>
      </c>
      <c r="C92" s="1" t="s">
        <v>263</v>
      </c>
      <c r="D92" s="1" t="s">
        <v>264</v>
      </c>
      <c r="E92" s="1" t="s">
        <v>265</v>
      </c>
      <c r="F92" s="1" t="s">
        <v>32</v>
      </c>
    </row>
    <row r="93" spans="1:9" x14ac:dyDescent="0.3">
      <c r="A93" s="1" t="s">
        <v>27</v>
      </c>
      <c r="B93" s="1" t="s">
        <v>57</v>
      </c>
      <c r="C93" s="1" t="s">
        <v>266</v>
      </c>
      <c r="D93" s="1" t="s">
        <v>267</v>
      </c>
      <c r="E93" s="1" t="s">
        <v>268</v>
      </c>
      <c r="F93" s="1" t="s">
        <v>32</v>
      </c>
      <c r="G93" s="1" t="s">
        <v>74</v>
      </c>
      <c r="I93" s="3">
        <v>42578</v>
      </c>
    </row>
    <row r="94" spans="1:9" x14ac:dyDescent="0.3">
      <c r="A94" s="1" t="s">
        <v>33</v>
      </c>
      <c r="B94" s="1" t="s">
        <v>127</v>
      </c>
      <c r="C94" s="1" t="s">
        <v>269</v>
      </c>
      <c r="D94" s="1" t="s">
        <v>270</v>
      </c>
      <c r="E94" s="1" t="s">
        <v>271</v>
      </c>
      <c r="F94" s="1" t="s">
        <v>48</v>
      </c>
    </row>
    <row r="95" spans="1:9" x14ac:dyDescent="0.3">
      <c r="A95" s="1" t="s">
        <v>27</v>
      </c>
      <c r="B95" s="1" t="s">
        <v>156</v>
      </c>
      <c r="C95" s="1" t="s">
        <v>272</v>
      </c>
      <c r="D95" s="1" t="s">
        <v>273</v>
      </c>
      <c r="E95" s="1" t="s">
        <v>274</v>
      </c>
      <c r="F95" s="1" t="s">
        <v>32</v>
      </c>
      <c r="G95" s="1" t="s">
        <v>67</v>
      </c>
    </row>
    <row r="96" spans="1:9" x14ac:dyDescent="0.3">
      <c r="A96" s="1" t="s">
        <v>27</v>
      </c>
      <c r="B96" s="1" t="s">
        <v>57</v>
      </c>
      <c r="C96" s="1" t="s">
        <v>275</v>
      </c>
      <c r="D96" s="1" t="s">
        <v>276</v>
      </c>
      <c r="E96" s="1" t="s">
        <v>277</v>
      </c>
      <c r="F96" s="1" t="s">
        <v>48</v>
      </c>
    </row>
    <row r="97" spans="1:9" x14ac:dyDescent="0.3">
      <c r="A97" s="1" t="s">
        <v>75</v>
      </c>
      <c r="B97" s="1" t="s">
        <v>51</v>
      </c>
      <c r="C97" s="1" t="s">
        <v>278</v>
      </c>
      <c r="D97" s="1" t="s">
        <v>279</v>
      </c>
      <c r="E97" s="1" t="s">
        <v>280</v>
      </c>
      <c r="F97" s="1" t="s">
        <v>32</v>
      </c>
    </row>
    <row r="98" spans="1:9" x14ac:dyDescent="0.3">
      <c r="A98" s="29" t="s">
        <v>36</v>
      </c>
      <c r="B98" s="29" t="s">
        <v>132</v>
      </c>
      <c r="C98" s="29" t="s">
        <v>281</v>
      </c>
      <c r="D98" s="1" t="s">
        <v>282</v>
      </c>
      <c r="E98" s="29" t="s">
        <v>284</v>
      </c>
      <c r="F98" s="29" t="s">
        <v>56</v>
      </c>
      <c r="G98" s="29"/>
      <c r="H98" s="29"/>
      <c r="I98" s="29"/>
    </row>
    <row r="99" spans="1:9" x14ac:dyDescent="0.3">
      <c r="A99" s="29"/>
      <c r="B99" s="29"/>
      <c r="C99" s="29"/>
      <c r="D99" s="1" t="s">
        <v>283</v>
      </c>
      <c r="E99" s="29"/>
      <c r="F99" s="29"/>
      <c r="G99" s="29"/>
      <c r="H99" s="29"/>
      <c r="I99" s="29"/>
    </row>
    <row r="100" spans="1:9" x14ac:dyDescent="0.3">
      <c r="A100" s="1" t="s">
        <v>36</v>
      </c>
      <c r="B100" s="1" t="s">
        <v>132</v>
      </c>
      <c r="C100" s="1" t="s">
        <v>285</v>
      </c>
      <c r="D100" s="1" t="s">
        <v>286</v>
      </c>
      <c r="E100" s="1" t="s">
        <v>265</v>
      </c>
      <c r="F100" s="1" t="s">
        <v>32</v>
      </c>
    </row>
    <row r="101" spans="1:9" x14ac:dyDescent="0.3">
      <c r="A101" s="1" t="s">
        <v>33</v>
      </c>
      <c r="B101" s="1" t="s">
        <v>123</v>
      </c>
      <c r="C101" s="1" t="s">
        <v>287</v>
      </c>
      <c r="D101" s="1" t="s">
        <v>288</v>
      </c>
      <c r="E101" s="1" t="s">
        <v>289</v>
      </c>
      <c r="F101" s="1" t="s">
        <v>48</v>
      </c>
      <c r="G101" s="1" t="s">
        <v>74</v>
      </c>
      <c r="I101" s="3">
        <v>42578</v>
      </c>
    </row>
    <row r="102" spans="1:9" x14ac:dyDescent="0.3">
      <c r="A102" s="1" t="s">
        <v>62</v>
      </c>
      <c r="B102" s="1" t="s">
        <v>57</v>
      </c>
      <c r="C102" s="1" t="s">
        <v>290</v>
      </c>
      <c r="D102" s="1" t="s">
        <v>291</v>
      </c>
      <c r="E102" s="1" t="s">
        <v>292</v>
      </c>
      <c r="F102" s="1" t="s">
        <v>48</v>
      </c>
      <c r="G102" s="1" t="s">
        <v>67</v>
      </c>
    </row>
    <row r="103" spans="1:9" x14ac:dyDescent="0.3">
      <c r="A103" s="1" t="s">
        <v>62</v>
      </c>
      <c r="B103" s="1" t="s">
        <v>28</v>
      </c>
      <c r="C103" s="1" t="s">
        <v>293</v>
      </c>
      <c r="D103" s="1" t="s">
        <v>294</v>
      </c>
      <c r="E103" s="1" t="s">
        <v>295</v>
      </c>
      <c r="F103" s="1" t="s">
        <v>32</v>
      </c>
      <c r="G103" s="1" t="s">
        <v>67</v>
      </c>
    </row>
    <row r="104" spans="1:9" x14ac:dyDescent="0.3">
      <c r="A104" s="29" t="s">
        <v>36</v>
      </c>
      <c r="B104" s="29" t="s">
        <v>51</v>
      </c>
      <c r="C104" s="29" t="s">
        <v>296</v>
      </c>
      <c r="D104" s="1" t="s">
        <v>297</v>
      </c>
      <c r="E104" s="29" t="s">
        <v>299</v>
      </c>
      <c r="F104" s="29" t="s">
        <v>48</v>
      </c>
      <c r="G104" s="29"/>
      <c r="H104" s="29"/>
      <c r="I104" s="29"/>
    </row>
    <row r="105" spans="1:9" x14ac:dyDescent="0.3">
      <c r="A105" s="29"/>
      <c r="B105" s="29"/>
      <c r="C105" s="29"/>
      <c r="D105" s="1" t="s">
        <v>298</v>
      </c>
      <c r="E105" s="29"/>
      <c r="F105" s="29"/>
      <c r="G105" s="29"/>
      <c r="H105" s="29"/>
      <c r="I105" s="29"/>
    </row>
    <row r="106" spans="1:9" x14ac:dyDescent="0.3">
      <c r="A106" s="29" t="s">
        <v>33</v>
      </c>
      <c r="B106" s="29" t="s">
        <v>97</v>
      </c>
      <c r="C106" s="29" t="s">
        <v>300</v>
      </c>
      <c r="D106" s="1" t="s">
        <v>301</v>
      </c>
      <c r="E106" s="29" t="s">
        <v>303</v>
      </c>
      <c r="F106" s="29" t="s">
        <v>32</v>
      </c>
      <c r="G106" s="29" t="s">
        <v>67</v>
      </c>
      <c r="H106" s="29"/>
      <c r="I106" s="29"/>
    </row>
    <row r="107" spans="1:9" x14ac:dyDescent="0.3">
      <c r="A107" s="29"/>
      <c r="B107" s="29"/>
      <c r="C107" s="29"/>
      <c r="D107" s="1" t="s">
        <v>302</v>
      </c>
      <c r="E107" s="29"/>
      <c r="F107" s="29"/>
      <c r="G107" s="29"/>
      <c r="H107" s="29"/>
      <c r="I107" s="29"/>
    </row>
    <row r="108" spans="1:9" x14ac:dyDescent="0.3">
      <c r="A108" s="1" t="s">
        <v>62</v>
      </c>
      <c r="B108" s="1" t="s">
        <v>152</v>
      </c>
      <c r="C108" s="1" t="s">
        <v>83</v>
      </c>
      <c r="D108" s="1" t="s">
        <v>304</v>
      </c>
      <c r="E108" s="1" t="s">
        <v>305</v>
      </c>
      <c r="F108" s="1" t="s">
        <v>48</v>
      </c>
      <c r="G108" s="1" t="s">
        <v>67</v>
      </c>
    </row>
    <row r="109" spans="1:9" x14ac:dyDescent="0.3">
      <c r="A109" s="1" t="s">
        <v>36</v>
      </c>
      <c r="B109" s="1" t="s">
        <v>132</v>
      </c>
      <c r="C109" s="1" t="s">
        <v>306</v>
      </c>
      <c r="D109" s="1" t="s">
        <v>307</v>
      </c>
      <c r="E109" s="1" t="s">
        <v>308</v>
      </c>
      <c r="F109" s="1" t="s">
        <v>32</v>
      </c>
      <c r="G109" s="1" t="s">
        <v>74</v>
      </c>
      <c r="I109" s="3">
        <v>42578</v>
      </c>
    </row>
    <row r="110" spans="1:9" x14ac:dyDescent="0.3">
      <c r="A110" s="1" t="s">
        <v>36</v>
      </c>
      <c r="B110" s="1" t="s">
        <v>152</v>
      </c>
      <c r="C110" s="1" t="s">
        <v>309</v>
      </c>
      <c r="D110" s="1" t="s">
        <v>310</v>
      </c>
      <c r="E110" s="1" t="s">
        <v>311</v>
      </c>
      <c r="F110" s="1" t="s">
        <v>56</v>
      </c>
      <c r="G110" s="1" t="s">
        <v>67</v>
      </c>
    </row>
    <row r="111" spans="1:9" x14ac:dyDescent="0.3">
      <c r="A111" s="1" t="s">
        <v>62</v>
      </c>
      <c r="B111" s="1" t="s">
        <v>57</v>
      </c>
      <c r="C111" s="1" t="s">
        <v>312</v>
      </c>
      <c r="D111" s="1" t="s">
        <v>313</v>
      </c>
      <c r="E111" s="1" t="s">
        <v>314</v>
      </c>
      <c r="F111" s="1" t="s">
        <v>56</v>
      </c>
    </row>
    <row r="112" spans="1:9" x14ac:dyDescent="0.3">
      <c r="A112" s="1" t="s">
        <v>33</v>
      </c>
      <c r="B112" s="1" t="s">
        <v>63</v>
      </c>
      <c r="C112" s="1" t="s">
        <v>315</v>
      </c>
      <c r="D112" s="1" t="s">
        <v>316</v>
      </c>
      <c r="E112" s="1" t="s">
        <v>84</v>
      </c>
      <c r="F112" s="1" t="s">
        <v>32</v>
      </c>
    </row>
    <row r="113" spans="1:9" x14ac:dyDescent="0.3">
      <c r="A113" s="1" t="s">
        <v>33</v>
      </c>
      <c r="B113" s="1" t="s">
        <v>57</v>
      </c>
      <c r="C113" s="1" t="s">
        <v>317</v>
      </c>
      <c r="D113" s="1" t="s">
        <v>318</v>
      </c>
      <c r="E113" s="1" t="s">
        <v>319</v>
      </c>
      <c r="F113" s="1" t="s">
        <v>32</v>
      </c>
      <c r="G113" s="1" t="s">
        <v>67</v>
      </c>
    </row>
    <row r="114" spans="1:9" x14ac:dyDescent="0.3">
      <c r="A114" s="1" t="s">
        <v>320</v>
      </c>
    </row>
    <row r="115" spans="1:9" x14ac:dyDescent="0.3">
      <c r="A115" s="1" t="s">
        <v>36</v>
      </c>
      <c r="B115" s="1" t="s">
        <v>156</v>
      </c>
      <c r="C115" s="1" t="s">
        <v>321</v>
      </c>
      <c r="D115" s="1" t="s">
        <v>322</v>
      </c>
      <c r="E115" s="1" t="s">
        <v>323</v>
      </c>
      <c r="F115" s="1" t="s">
        <v>48</v>
      </c>
      <c r="G115" s="1" t="s">
        <v>67</v>
      </c>
    </row>
    <row r="116" spans="1:9" x14ac:dyDescent="0.3">
      <c r="A116" s="1" t="s">
        <v>36</v>
      </c>
      <c r="B116" s="1" t="s">
        <v>57</v>
      </c>
      <c r="C116" s="1" t="s">
        <v>324</v>
      </c>
      <c r="D116" s="1" t="s">
        <v>325</v>
      </c>
      <c r="E116" s="1" t="s">
        <v>253</v>
      </c>
      <c r="F116" s="1" t="s">
        <v>48</v>
      </c>
      <c r="I116" s="3">
        <v>42578</v>
      </c>
    </row>
    <row r="117" spans="1:9" x14ac:dyDescent="0.3">
      <c r="A117" s="29" t="s">
        <v>33</v>
      </c>
      <c r="B117" s="29" t="s">
        <v>127</v>
      </c>
      <c r="C117" s="29" t="s">
        <v>326</v>
      </c>
      <c r="D117" s="1" t="s">
        <v>327</v>
      </c>
      <c r="E117" s="29" t="s">
        <v>329</v>
      </c>
      <c r="F117" s="29" t="s">
        <v>48</v>
      </c>
      <c r="G117" s="29" t="s">
        <v>67</v>
      </c>
      <c r="H117" s="29"/>
      <c r="I117" s="29"/>
    </row>
    <row r="118" spans="1:9" x14ac:dyDescent="0.3">
      <c r="A118" s="29"/>
      <c r="B118" s="29"/>
      <c r="C118" s="29"/>
      <c r="D118" s="1" t="s">
        <v>328</v>
      </c>
      <c r="E118" s="29"/>
      <c r="F118" s="29"/>
      <c r="G118" s="29"/>
      <c r="H118" s="29"/>
      <c r="I118" s="29"/>
    </row>
    <row r="119" spans="1:9" x14ac:dyDescent="0.3">
      <c r="A119" s="1" t="s">
        <v>62</v>
      </c>
      <c r="B119" s="1" t="s">
        <v>51</v>
      </c>
      <c r="C119" s="1" t="s">
        <v>330</v>
      </c>
      <c r="D119" s="1" t="s">
        <v>331</v>
      </c>
      <c r="E119" s="1" t="s">
        <v>332</v>
      </c>
      <c r="F119" s="1" t="s">
        <v>48</v>
      </c>
      <c r="G119" s="1" t="s">
        <v>74</v>
      </c>
      <c r="I119" s="3">
        <v>42909</v>
      </c>
    </row>
    <row r="120" spans="1:9" x14ac:dyDescent="0.3">
      <c r="A120" s="1" t="s">
        <v>62</v>
      </c>
      <c r="B120" s="1" t="s">
        <v>123</v>
      </c>
      <c r="C120" s="1" t="s">
        <v>333</v>
      </c>
      <c r="D120" s="1" t="s">
        <v>334</v>
      </c>
      <c r="E120" s="1" t="s">
        <v>335</v>
      </c>
      <c r="F120" s="1" t="s">
        <v>56</v>
      </c>
      <c r="G120" s="1" t="s">
        <v>67</v>
      </c>
    </row>
    <row r="121" spans="1:9" x14ac:dyDescent="0.3">
      <c r="A121" s="1" t="s">
        <v>62</v>
      </c>
      <c r="B121" s="1" t="s">
        <v>123</v>
      </c>
      <c r="C121" s="1" t="s">
        <v>336</v>
      </c>
      <c r="D121" s="1" t="s">
        <v>337</v>
      </c>
      <c r="E121" s="1" t="s">
        <v>338</v>
      </c>
      <c r="F121" s="1" t="s">
        <v>32</v>
      </c>
      <c r="G121" s="1" t="s">
        <v>67</v>
      </c>
    </row>
    <row r="122" spans="1:9" x14ac:dyDescent="0.3">
      <c r="A122" s="1" t="s">
        <v>75</v>
      </c>
      <c r="B122" s="1" t="s">
        <v>97</v>
      </c>
      <c r="C122" s="1" t="s">
        <v>339</v>
      </c>
      <c r="D122" s="1" t="s">
        <v>340</v>
      </c>
      <c r="E122" s="1" t="s">
        <v>341</v>
      </c>
      <c r="F122" s="1" t="s">
        <v>32</v>
      </c>
      <c r="G122" s="1" t="s">
        <v>74</v>
      </c>
      <c r="I122" s="3">
        <v>42895</v>
      </c>
    </row>
    <row r="123" spans="1:9" x14ac:dyDescent="0.3">
      <c r="A123" s="1" t="s">
        <v>36</v>
      </c>
      <c r="B123" s="1" t="s">
        <v>63</v>
      </c>
      <c r="C123" s="1" t="s">
        <v>342</v>
      </c>
      <c r="D123" s="1" t="s">
        <v>343</v>
      </c>
      <c r="E123" s="1" t="s">
        <v>344</v>
      </c>
      <c r="F123" s="1" t="s">
        <v>48</v>
      </c>
      <c r="G123" s="1" t="s">
        <v>74</v>
      </c>
      <c r="I123" s="3">
        <v>42832</v>
      </c>
    </row>
    <row r="124" spans="1:9" x14ac:dyDescent="0.3">
      <c r="A124" s="29" t="s">
        <v>62</v>
      </c>
      <c r="B124" s="29" t="s">
        <v>127</v>
      </c>
      <c r="C124" s="29" t="s">
        <v>345</v>
      </c>
      <c r="D124" s="1" t="s">
        <v>346</v>
      </c>
      <c r="E124" s="29" t="s">
        <v>348</v>
      </c>
      <c r="F124" s="29" t="s">
        <v>48</v>
      </c>
      <c r="G124" s="29" t="s">
        <v>67</v>
      </c>
      <c r="H124" s="29"/>
      <c r="I124" s="29"/>
    </row>
    <row r="125" spans="1:9" x14ac:dyDescent="0.3">
      <c r="A125" s="29"/>
      <c r="B125" s="29"/>
      <c r="C125" s="29"/>
      <c r="D125" s="1" t="s">
        <v>347</v>
      </c>
      <c r="E125" s="29"/>
      <c r="F125" s="29"/>
      <c r="G125" s="29"/>
      <c r="H125" s="29"/>
      <c r="I125" s="29"/>
    </row>
    <row r="126" spans="1:9" x14ac:dyDescent="0.3">
      <c r="A126" s="1" t="s">
        <v>27</v>
      </c>
      <c r="B126" s="1" t="s">
        <v>152</v>
      </c>
      <c r="C126" s="1" t="s">
        <v>349</v>
      </c>
      <c r="D126" s="1" t="s">
        <v>350</v>
      </c>
      <c r="E126" s="1" t="s">
        <v>351</v>
      </c>
      <c r="F126" s="1" t="s">
        <v>56</v>
      </c>
      <c r="G126" s="1" t="s">
        <v>74</v>
      </c>
      <c r="I126" s="3">
        <v>42909</v>
      </c>
    </row>
    <row r="127" spans="1:9" x14ac:dyDescent="0.3">
      <c r="A127" s="29" t="s">
        <v>33</v>
      </c>
      <c r="B127" s="29" t="s">
        <v>97</v>
      </c>
      <c r="C127" s="29" t="s">
        <v>352</v>
      </c>
      <c r="D127" s="1" t="s">
        <v>353</v>
      </c>
      <c r="E127" s="29" t="s">
        <v>354</v>
      </c>
      <c r="F127" s="29" t="s">
        <v>56</v>
      </c>
      <c r="G127" s="29"/>
      <c r="H127" s="29"/>
      <c r="I127" s="30">
        <v>42578</v>
      </c>
    </row>
    <row r="128" spans="1:9" x14ac:dyDescent="0.3">
      <c r="A128" s="29"/>
      <c r="B128" s="29"/>
      <c r="C128" s="29"/>
      <c r="D128" s="1" t="s">
        <v>188</v>
      </c>
      <c r="E128" s="29"/>
      <c r="F128" s="29"/>
      <c r="G128" s="29"/>
      <c r="H128" s="29"/>
      <c r="I128" s="30"/>
    </row>
    <row r="129" spans="1:9" x14ac:dyDescent="0.3">
      <c r="A129" s="1" t="s">
        <v>36</v>
      </c>
      <c r="B129" s="1" t="s">
        <v>156</v>
      </c>
      <c r="C129" s="1" t="s">
        <v>355</v>
      </c>
      <c r="D129" s="1" t="s">
        <v>356</v>
      </c>
      <c r="E129" s="1" t="s">
        <v>357</v>
      </c>
      <c r="F129" s="1" t="s">
        <v>48</v>
      </c>
      <c r="G129" s="1" t="s">
        <v>67</v>
      </c>
    </row>
    <row r="130" spans="1:9" x14ac:dyDescent="0.3">
      <c r="A130" s="1" t="s">
        <v>27</v>
      </c>
      <c r="B130" s="1" t="s">
        <v>28</v>
      </c>
      <c r="C130" s="1" t="s">
        <v>358</v>
      </c>
      <c r="D130" s="1" t="s">
        <v>359</v>
      </c>
      <c r="E130" s="1" t="s">
        <v>360</v>
      </c>
      <c r="F130" s="1" t="s">
        <v>48</v>
      </c>
      <c r="G130" s="1" t="s">
        <v>74</v>
      </c>
      <c r="I130" s="3">
        <v>42740</v>
      </c>
    </row>
    <row r="131" spans="1:9" x14ac:dyDescent="0.3">
      <c r="A131" s="1" t="s">
        <v>27</v>
      </c>
      <c r="B131" s="1" t="s">
        <v>28</v>
      </c>
      <c r="C131" s="1" t="s">
        <v>361</v>
      </c>
      <c r="D131" s="1" t="s">
        <v>362</v>
      </c>
      <c r="E131" s="1" t="s">
        <v>363</v>
      </c>
      <c r="F131" s="1" t="s">
        <v>48</v>
      </c>
      <c r="G131" s="1" t="s">
        <v>74</v>
      </c>
      <c r="I131" s="3">
        <v>42663</v>
      </c>
    </row>
    <row r="132" spans="1:9" x14ac:dyDescent="0.3">
      <c r="A132" s="1" t="s">
        <v>36</v>
      </c>
      <c r="B132" s="1" t="s">
        <v>127</v>
      </c>
      <c r="C132" s="1" t="s">
        <v>364</v>
      </c>
      <c r="D132" s="1" t="s">
        <v>365</v>
      </c>
      <c r="E132" s="1" t="s">
        <v>366</v>
      </c>
      <c r="F132" s="1" t="s">
        <v>32</v>
      </c>
      <c r="G132" s="1" t="s">
        <v>67</v>
      </c>
    </row>
    <row r="133" spans="1:9" x14ac:dyDescent="0.3">
      <c r="A133" s="1" t="s">
        <v>36</v>
      </c>
      <c r="B133" s="1" t="s">
        <v>127</v>
      </c>
      <c r="C133" s="1" t="s">
        <v>367</v>
      </c>
      <c r="D133" s="1" t="s">
        <v>368</v>
      </c>
      <c r="E133" s="1" t="s">
        <v>369</v>
      </c>
      <c r="F133" s="1" t="s">
        <v>32</v>
      </c>
    </row>
    <row r="134" spans="1:9" x14ac:dyDescent="0.3">
      <c r="A134" s="29" t="s">
        <v>27</v>
      </c>
      <c r="B134" s="29" t="s">
        <v>156</v>
      </c>
      <c r="C134" s="29" t="s">
        <v>370</v>
      </c>
      <c r="D134" s="1" t="s">
        <v>371</v>
      </c>
      <c r="E134" s="29" t="s">
        <v>373</v>
      </c>
      <c r="F134" s="29" t="s">
        <v>32</v>
      </c>
      <c r="G134" s="29"/>
      <c r="H134" s="29"/>
      <c r="I134" s="29"/>
    </row>
    <row r="135" spans="1:9" x14ac:dyDescent="0.3">
      <c r="A135" s="29"/>
      <c r="B135" s="29"/>
      <c r="C135" s="29"/>
      <c r="D135" s="1" t="s">
        <v>372</v>
      </c>
      <c r="E135" s="29"/>
      <c r="F135" s="29"/>
      <c r="G135" s="29"/>
      <c r="H135" s="29"/>
      <c r="I135" s="29"/>
    </row>
    <row r="136" spans="1:9" x14ac:dyDescent="0.3">
      <c r="A136" s="1" t="s">
        <v>62</v>
      </c>
      <c r="B136" s="1" t="s">
        <v>57</v>
      </c>
      <c r="C136" s="1" t="s">
        <v>374</v>
      </c>
      <c r="D136" s="1" t="s">
        <v>375</v>
      </c>
      <c r="E136" s="1" t="s">
        <v>376</v>
      </c>
      <c r="F136" s="1" t="s">
        <v>56</v>
      </c>
      <c r="G136" s="1" t="s">
        <v>74</v>
      </c>
      <c r="I136" s="3">
        <v>42628</v>
      </c>
    </row>
    <row r="137" spans="1:9" x14ac:dyDescent="0.3">
      <c r="A137" s="1" t="s">
        <v>27</v>
      </c>
      <c r="B137" s="1" t="s">
        <v>156</v>
      </c>
      <c r="C137" s="1" t="s">
        <v>377</v>
      </c>
      <c r="D137" s="1" t="s">
        <v>378</v>
      </c>
      <c r="E137" s="1" t="s">
        <v>379</v>
      </c>
      <c r="F137" s="1" t="s">
        <v>56</v>
      </c>
    </row>
    <row r="138" spans="1:9" x14ac:dyDescent="0.3">
      <c r="A138" s="1" t="s">
        <v>27</v>
      </c>
      <c r="B138" s="1" t="s">
        <v>156</v>
      </c>
      <c r="C138" s="1" t="s">
        <v>380</v>
      </c>
      <c r="D138" s="1" t="s">
        <v>381</v>
      </c>
      <c r="E138" s="1" t="s">
        <v>369</v>
      </c>
      <c r="F138" s="1" t="s">
        <v>48</v>
      </c>
    </row>
    <row r="139" spans="1:9" x14ac:dyDescent="0.3">
      <c r="A139" s="1" t="s">
        <v>36</v>
      </c>
      <c r="B139" s="1" t="s">
        <v>156</v>
      </c>
      <c r="C139" s="1" t="s">
        <v>382</v>
      </c>
      <c r="D139" s="1" t="s">
        <v>383</v>
      </c>
      <c r="E139" s="1" t="s">
        <v>384</v>
      </c>
      <c r="F139" s="1" t="s">
        <v>32</v>
      </c>
      <c r="G139" s="1" t="s">
        <v>74</v>
      </c>
      <c r="I139" s="3">
        <v>42832</v>
      </c>
    </row>
    <row r="140" spans="1:9" x14ac:dyDescent="0.3">
      <c r="A140" s="1" t="s">
        <v>36</v>
      </c>
      <c r="B140" s="1" t="s">
        <v>127</v>
      </c>
      <c r="C140" s="1" t="s">
        <v>385</v>
      </c>
      <c r="D140" s="1" t="s">
        <v>386</v>
      </c>
      <c r="E140" s="1" t="s">
        <v>387</v>
      </c>
      <c r="F140" s="1" t="s">
        <v>56</v>
      </c>
      <c r="G140" s="1" t="s">
        <v>74</v>
      </c>
      <c r="I140" s="3">
        <v>42877</v>
      </c>
    </row>
    <row r="141" spans="1:9" x14ac:dyDescent="0.3">
      <c r="A141" s="1" t="s">
        <v>36</v>
      </c>
      <c r="B141" s="1" t="s">
        <v>51</v>
      </c>
      <c r="C141" s="1" t="s">
        <v>388</v>
      </c>
      <c r="D141" s="1" t="s">
        <v>389</v>
      </c>
      <c r="E141" s="1" t="s">
        <v>335</v>
      </c>
      <c r="F141" s="1" t="s">
        <v>56</v>
      </c>
      <c r="G141" s="1" t="s">
        <v>74</v>
      </c>
      <c r="I141" s="3">
        <v>42663</v>
      </c>
    </row>
    <row r="142" spans="1:9" x14ac:dyDescent="0.3">
      <c r="A142" s="1" t="s">
        <v>75</v>
      </c>
      <c r="B142" s="1" t="s">
        <v>127</v>
      </c>
      <c r="C142" s="1" t="s">
        <v>390</v>
      </c>
      <c r="D142" s="1" t="s">
        <v>391</v>
      </c>
      <c r="E142" s="1" t="s">
        <v>392</v>
      </c>
      <c r="F142" s="1" t="s">
        <v>56</v>
      </c>
      <c r="G142" s="1" t="s">
        <v>67</v>
      </c>
    </row>
    <row r="143" spans="1:9" x14ac:dyDescent="0.3">
      <c r="A143" s="1" t="s">
        <v>33</v>
      </c>
      <c r="B143" s="1" t="s">
        <v>97</v>
      </c>
      <c r="C143" s="1" t="s">
        <v>393</v>
      </c>
      <c r="D143" s="1" t="s">
        <v>394</v>
      </c>
      <c r="E143" s="1" t="s">
        <v>395</v>
      </c>
      <c r="F143" s="1" t="s">
        <v>32</v>
      </c>
      <c r="G143" s="1" t="s">
        <v>74</v>
      </c>
      <c r="I143" s="3">
        <v>42719</v>
      </c>
    </row>
    <row r="144" spans="1:9" x14ac:dyDescent="0.3">
      <c r="A144" s="1" t="s">
        <v>75</v>
      </c>
      <c r="B144" s="1" t="s">
        <v>123</v>
      </c>
      <c r="C144" s="1" t="s">
        <v>396</v>
      </c>
      <c r="D144" s="1" t="s">
        <v>397</v>
      </c>
      <c r="E144" s="1" t="s">
        <v>207</v>
      </c>
      <c r="F144" s="1" t="s">
        <v>48</v>
      </c>
      <c r="G144" s="1" t="s">
        <v>74</v>
      </c>
      <c r="I144" s="3">
        <v>42684</v>
      </c>
    </row>
    <row r="145" spans="1:9" x14ac:dyDescent="0.3">
      <c r="A145" s="1" t="s">
        <v>75</v>
      </c>
      <c r="B145" s="1" t="s">
        <v>156</v>
      </c>
      <c r="C145" s="1" t="s">
        <v>398</v>
      </c>
      <c r="D145" s="1" t="s">
        <v>399</v>
      </c>
      <c r="E145" s="1" t="s">
        <v>400</v>
      </c>
      <c r="F145" s="1" t="s">
        <v>56</v>
      </c>
      <c r="G145" s="1" t="s">
        <v>67</v>
      </c>
    </row>
    <row r="146" spans="1:9" x14ac:dyDescent="0.3">
      <c r="A146" s="1" t="s">
        <v>27</v>
      </c>
      <c r="B146" s="1" t="s">
        <v>123</v>
      </c>
      <c r="C146" s="1" t="s">
        <v>401</v>
      </c>
      <c r="D146" s="1" t="s">
        <v>402</v>
      </c>
      <c r="E146" s="1" t="s">
        <v>403</v>
      </c>
      <c r="F146" s="1" t="s">
        <v>32</v>
      </c>
      <c r="G146" s="1" t="s">
        <v>74</v>
      </c>
      <c r="I146" s="3">
        <v>42684</v>
      </c>
    </row>
    <row r="147" spans="1:9" x14ac:dyDescent="0.3">
      <c r="A147" s="1" t="s">
        <v>75</v>
      </c>
      <c r="B147" s="1" t="s">
        <v>28</v>
      </c>
      <c r="C147" s="1" t="s">
        <v>404</v>
      </c>
      <c r="D147" s="1" t="s">
        <v>405</v>
      </c>
      <c r="E147" s="1" t="s">
        <v>406</v>
      </c>
      <c r="F147" s="1" t="s">
        <v>56</v>
      </c>
      <c r="G147" s="1" t="s">
        <v>67</v>
      </c>
      <c r="H147" s="1">
        <v>12</v>
      </c>
    </row>
    <row r="148" spans="1:9" x14ac:dyDescent="0.3">
      <c r="A148" s="1" t="s">
        <v>33</v>
      </c>
      <c r="B148" s="1" t="s">
        <v>57</v>
      </c>
      <c r="C148" s="1" t="s">
        <v>407</v>
      </c>
      <c r="D148" s="1" t="s">
        <v>408</v>
      </c>
      <c r="E148" s="1" t="s">
        <v>409</v>
      </c>
      <c r="F148" s="1" t="s">
        <v>32</v>
      </c>
      <c r="G148" s="1" t="s">
        <v>74</v>
      </c>
      <c r="I148" s="3">
        <v>42628</v>
      </c>
    </row>
    <row r="149" spans="1:9" x14ac:dyDescent="0.3">
      <c r="A149" s="1" t="s">
        <v>75</v>
      </c>
      <c r="B149" s="1" t="s">
        <v>123</v>
      </c>
      <c r="C149" s="1" t="s">
        <v>410</v>
      </c>
      <c r="D149" s="1" t="s">
        <v>12</v>
      </c>
      <c r="E149" s="1" t="s">
        <v>138</v>
      </c>
      <c r="F149" s="1" t="s">
        <v>32</v>
      </c>
      <c r="G149" s="1" t="s">
        <v>74</v>
      </c>
      <c r="I149" s="3">
        <v>42877</v>
      </c>
    </row>
    <row r="150" spans="1:9" x14ac:dyDescent="0.3">
      <c r="A150" s="1" t="s">
        <v>62</v>
      </c>
      <c r="B150" s="1" t="s">
        <v>123</v>
      </c>
      <c r="C150" s="1" t="s">
        <v>411</v>
      </c>
      <c r="D150" s="1" t="s">
        <v>412</v>
      </c>
      <c r="E150" s="1" t="s">
        <v>413</v>
      </c>
      <c r="F150" s="1" t="s">
        <v>48</v>
      </c>
      <c r="G150" s="1" t="s">
        <v>67</v>
      </c>
    </row>
    <row r="151" spans="1:9" x14ac:dyDescent="0.3">
      <c r="A151" s="1" t="s">
        <v>36</v>
      </c>
      <c r="B151" s="1" t="s">
        <v>156</v>
      </c>
      <c r="C151" s="1" t="s">
        <v>414</v>
      </c>
      <c r="D151" s="1" t="s">
        <v>415</v>
      </c>
      <c r="E151" s="1" t="s">
        <v>416</v>
      </c>
      <c r="F151" s="1" t="s">
        <v>56</v>
      </c>
      <c r="G151" s="1" t="s">
        <v>67</v>
      </c>
    </row>
    <row r="152" spans="1:9" x14ac:dyDescent="0.3">
      <c r="A152" s="1" t="s">
        <v>62</v>
      </c>
      <c r="B152" s="1" t="s">
        <v>156</v>
      </c>
      <c r="C152" s="1" t="s">
        <v>417</v>
      </c>
      <c r="D152" s="1" t="s">
        <v>418</v>
      </c>
      <c r="E152" s="1" t="s">
        <v>419</v>
      </c>
      <c r="F152" s="1" t="s">
        <v>32</v>
      </c>
      <c r="G152" s="1" t="s">
        <v>74</v>
      </c>
      <c r="I152" s="3">
        <v>42578</v>
      </c>
    </row>
    <row r="153" spans="1:9" x14ac:dyDescent="0.3">
      <c r="A153" s="1" t="s">
        <v>75</v>
      </c>
      <c r="B153" s="1" t="s">
        <v>28</v>
      </c>
      <c r="C153" s="1" t="s">
        <v>420</v>
      </c>
      <c r="D153" s="1" t="s">
        <v>421</v>
      </c>
      <c r="E153" s="1" t="s">
        <v>422</v>
      </c>
      <c r="F153" s="1" t="s">
        <v>56</v>
      </c>
      <c r="G153" s="1" t="s">
        <v>74</v>
      </c>
      <c r="I153" s="3">
        <v>42740</v>
      </c>
    </row>
    <row r="154" spans="1:9" x14ac:dyDescent="0.3">
      <c r="A154" s="1" t="s">
        <v>62</v>
      </c>
      <c r="B154" s="1" t="s">
        <v>57</v>
      </c>
      <c r="C154" s="1" t="s">
        <v>423</v>
      </c>
      <c r="D154" s="1" t="s">
        <v>424</v>
      </c>
      <c r="E154" s="1" t="s">
        <v>425</v>
      </c>
      <c r="F154" s="1" t="s">
        <v>48</v>
      </c>
      <c r="G154" s="1" t="s">
        <v>74</v>
      </c>
      <c r="I154" s="3">
        <v>42578</v>
      </c>
    </row>
    <row r="155" spans="1:9" x14ac:dyDescent="0.3">
      <c r="A155" s="1" t="s">
        <v>75</v>
      </c>
      <c r="B155" s="1" t="s">
        <v>51</v>
      </c>
      <c r="C155" s="1" t="s">
        <v>426</v>
      </c>
      <c r="D155" s="1" t="s">
        <v>427</v>
      </c>
      <c r="E155" s="1" t="s">
        <v>256</v>
      </c>
      <c r="F155" s="1" t="s">
        <v>56</v>
      </c>
      <c r="G155" s="1" t="s">
        <v>74</v>
      </c>
      <c r="I155" s="3">
        <v>42719</v>
      </c>
    </row>
    <row r="156" spans="1:9" x14ac:dyDescent="0.3">
      <c r="A156" s="1" t="s">
        <v>75</v>
      </c>
      <c r="B156" s="1" t="s">
        <v>132</v>
      </c>
      <c r="C156" s="1" t="s">
        <v>428</v>
      </c>
      <c r="D156" s="1" t="s">
        <v>429</v>
      </c>
      <c r="E156" s="1" t="s">
        <v>430</v>
      </c>
      <c r="F156" s="1" t="s">
        <v>32</v>
      </c>
      <c r="I156" s="3">
        <v>42783</v>
      </c>
    </row>
    <row r="157" spans="1:9" x14ac:dyDescent="0.3">
      <c r="A157" s="1" t="s">
        <v>36</v>
      </c>
      <c r="B157" s="1" t="s">
        <v>132</v>
      </c>
      <c r="C157" s="1" t="s">
        <v>431</v>
      </c>
      <c r="D157" s="1" t="s">
        <v>432</v>
      </c>
      <c r="E157" s="1" t="s">
        <v>433</v>
      </c>
      <c r="F157" s="1" t="s">
        <v>56</v>
      </c>
      <c r="G157" s="1" t="s">
        <v>74</v>
      </c>
      <c r="I157" s="3">
        <v>42832</v>
      </c>
    </row>
    <row r="158" spans="1:9" x14ac:dyDescent="0.3">
      <c r="A158" s="1" t="s">
        <v>33</v>
      </c>
      <c r="B158" s="1" t="s">
        <v>57</v>
      </c>
      <c r="C158" s="1" t="s">
        <v>434</v>
      </c>
      <c r="D158" s="1" t="s">
        <v>10</v>
      </c>
      <c r="E158" s="1" t="s">
        <v>435</v>
      </c>
      <c r="F158" s="1" t="s">
        <v>48</v>
      </c>
      <c r="G158" s="1" t="s">
        <v>74</v>
      </c>
      <c r="I158" s="3">
        <v>42895</v>
      </c>
    </row>
    <row r="159" spans="1:9" x14ac:dyDescent="0.3">
      <c r="A159" s="1" t="s">
        <v>33</v>
      </c>
      <c r="B159" s="1" t="s">
        <v>97</v>
      </c>
      <c r="C159" s="1" t="s">
        <v>436</v>
      </c>
      <c r="D159" s="1" t="s">
        <v>437</v>
      </c>
      <c r="E159" s="1" t="s">
        <v>438</v>
      </c>
      <c r="F159" s="1" t="s">
        <v>32</v>
      </c>
      <c r="G159" s="1" t="s">
        <v>67</v>
      </c>
    </row>
    <row r="160" spans="1:9" x14ac:dyDescent="0.3">
      <c r="A160" s="1" t="s">
        <v>33</v>
      </c>
      <c r="B160" s="1" t="s">
        <v>97</v>
      </c>
      <c r="C160" s="1" t="s">
        <v>439</v>
      </c>
      <c r="D160" s="1" t="s">
        <v>440</v>
      </c>
      <c r="E160" s="1" t="s">
        <v>441</v>
      </c>
      <c r="F160" s="1" t="s">
        <v>32</v>
      </c>
      <c r="G160" s="1" t="s">
        <v>74</v>
      </c>
      <c r="I160" s="3">
        <v>42628</v>
      </c>
    </row>
    <row r="161" spans="1:9" x14ac:dyDescent="0.3">
      <c r="A161" s="1" t="s">
        <v>62</v>
      </c>
      <c r="B161" s="1" t="s">
        <v>28</v>
      </c>
      <c r="C161" s="1" t="s">
        <v>442</v>
      </c>
      <c r="D161" s="1" t="s">
        <v>443</v>
      </c>
      <c r="E161" s="1" t="s">
        <v>141</v>
      </c>
      <c r="F161" s="1" t="s">
        <v>32</v>
      </c>
      <c r="G161" s="1" t="s">
        <v>74</v>
      </c>
      <c r="I161" s="3">
        <v>42676</v>
      </c>
    </row>
    <row r="162" spans="1:9" x14ac:dyDescent="0.3">
      <c r="A162" s="1" t="s">
        <v>27</v>
      </c>
      <c r="B162" s="1" t="s">
        <v>152</v>
      </c>
      <c r="C162" s="1" t="s">
        <v>444</v>
      </c>
      <c r="D162" s="1" t="s">
        <v>8</v>
      </c>
      <c r="E162" s="1" t="s">
        <v>445</v>
      </c>
      <c r="F162" s="1" t="s">
        <v>32</v>
      </c>
      <c r="G162" s="1" t="s">
        <v>74</v>
      </c>
      <c r="I162" s="3">
        <v>42676</v>
      </c>
    </row>
    <row r="163" spans="1:9" x14ac:dyDescent="0.3">
      <c r="A163" s="1" t="s">
        <v>33</v>
      </c>
      <c r="B163" s="1" t="s">
        <v>97</v>
      </c>
      <c r="C163" s="1" t="s">
        <v>446</v>
      </c>
      <c r="D163" s="1" t="s">
        <v>447</v>
      </c>
      <c r="E163" s="1" t="s">
        <v>448</v>
      </c>
      <c r="F163" s="1" t="s">
        <v>56</v>
      </c>
      <c r="G163" s="1" t="s">
        <v>74</v>
      </c>
      <c r="I163" s="3">
        <v>42676</v>
      </c>
    </row>
    <row r="164" spans="1:9" x14ac:dyDescent="0.3">
      <c r="A164" s="1" t="s">
        <v>62</v>
      </c>
      <c r="B164" s="1" t="s">
        <v>63</v>
      </c>
      <c r="C164" s="1" t="s">
        <v>449</v>
      </c>
      <c r="D164" s="1" t="s">
        <v>450</v>
      </c>
      <c r="E164" s="1" t="s">
        <v>451</v>
      </c>
      <c r="F164" s="1" t="s">
        <v>48</v>
      </c>
      <c r="G164" s="1" t="s">
        <v>74</v>
      </c>
      <c r="I164" s="3">
        <v>42719</v>
      </c>
    </row>
    <row r="165" spans="1:9" x14ac:dyDescent="0.3">
      <c r="A165" s="1" t="s">
        <v>36</v>
      </c>
      <c r="B165" s="1" t="s">
        <v>127</v>
      </c>
      <c r="C165" s="1" t="s">
        <v>452</v>
      </c>
      <c r="D165" s="1" t="s">
        <v>453</v>
      </c>
      <c r="E165" s="1" t="s">
        <v>454</v>
      </c>
      <c r="F165" s="1" t="s">
        <v>56</v>
      </c>
      <c r="G165" s="1" t="s">
        <v>67</v>
      </c>
    </row>
    <row r="166" spans="1:9" x14ac:dyDescent="0.3">
      <c r="A166" s="1" t="s">
        <v>27</v>
      </c>
      <c r="B166" s="1" t="s">
        <v>51</v>
      </c>
      <c r="C166" s="1" t="s">
        <v>455</v>
      </c>
      <c r="D166" s="1" t="s">
        <v>456</v>
      </c>
      <c r="E166" s="1" t="s">
        <v>457</v>
      </c>
      <c r="F166" s="1" t="s">
        <v>56</v>
      </c>
      <c r="G166" s="1" t="s">
        <v>74</v>
      </c>
      <c r="I166" s="3">
        <v>42740</v>
      </c>
    </row>
    <row r="167" spans="1:9" x14ac:dyDescent="0.3">
      <c r="A167" s="1" t="s">
        <v>62</v>
      </c>
      <c r="B167" s="1" t="s">
        <v>57</v>
      </c>
      <c r="C167" s="1" t="s">
        <v>458</v>
      </c>
      <c r="D167" s="1" t="s">
        <v>459</v>
      </c>
      <c r="E167" s="1" t="s">
        <v>460</v>
      </c>
      <c r="F167" s="1" t="s">
        <v>32</v>
      </c>
    </row>
    <row r="168" spans="1:9" x14ac:dyDescent="0.3">
      <c r="A168" s="1" t="s">
        <v>75</v>
      </c>
      <c r="B168" s="1" t="s">
        <v>57</v>
      </c>
      <c r="C168" s="1" t="s">
        <v>461</v>
      </c>
      <c r="D168" s="1" t="s">
        <v>462</v>
      </c>
      <c r="E168" s="1" t="s">
        <v>167</v>
      </c>
      <c r="F168" s="1" t="s">
        <v>48</v>
      </c>
      <c r="G168" s="1" t="s">
        <v>74</v>
      </c>
      <c r="I168" s="3">
        <v>42663</v>
      </c>
    </row>
    <row r="169" spans="1:9" x14ac:dyDescent="0.3">
      <c r="A169" s="1" t="s">
        <v>75</v>
      </c>
      <c r="B169" s="1" t="s">
        <v>123</v>
      </c>
      <c r="C169" s="1" t="s">
        <v>463</v>
      </c>
      <c r="D169" s="1" t="s">
        <v>464</v>
      </c>
      <c r="E169" s="1" t="s">
        <v>465</v>
      </c>
      <c r="F169" s="1" t="s">
        <v>48</v>
      </c>
      <c r="G169" s="1" t="s">
        <v>74</v>
      </c>
      <c r="I169" s="3">
        <v>42684</v>
      </c>
    </row>
    <row r="170" spans="1:9" x14ac:dyDescent="0.3">
      <c r="A170" s="1" t="s">
        <v>36</v>
      </c>
      <c r="B170" s="1" t="s">
        <v>132</v>
      </c>
      <c r="C170" s="1" t="s">
        <v>466</v>
      </c>
      <c r="D170" s="1" t="s">
        <v>6</v>
      </c>
      <c r="E170" s="1" t="s">
        <v>253</v>
      </c>
      <c r="F170" s="1" t="s">
        <v>48</v>
      </c>
      <c r="G170" s="1" t="s">
        <v>74</v>
      </c>
      <c r="I170" s="3">
        <v>42676</v>
      </c>
    </row>
    <row r="171" spans="1:9" x14ac:dyDescent="0.3">
      <c r="A171" s="1" t="s">
        <v>36</v>
      </c>
      <c r="B171" s="1" t="s">
        <v>123</v>
      </c>
      <c r="C171" s="1" t="s">
        <v>467</v>
      </c>
      <c r="D171" s="1" t="s">
        <v>468</v>
      </c>
      <c r="E171" s="1" t="s">
        <v>244</v>
      </c>
      <c r="F171" s="1" t="s">
        <v>48</v>
      </c>
      <c r="G171" s="1" t="s">
        <v>74</v>
      </c>
      <c r="I171" s="3">
        <v>42663</v>
      </c>
    </row>
    <row r="172" spans="1:9" x14ac:dyDescent="0.3">
      <c r="A172" s="1" t="s">
        <v>27</v>
      </c>
      <c r="B172" s="1" t="s">
        <v>63</v>
      </c>
      <c r="C172" s="1" t="s">
        <v>469</v>
      </c>
      <c r="D172" s="1" t="s">
        <v>470</v>
      </c>
      <c r="E172" s="1" t="s">
        <v>332</v>
      </c>
      <c r="F172" s="1" t="s">
        <v>56</v>
      </c>
      <c r="G172" s="1" t="s">
        <v>67</v>
      </c>
    </row>
    <row r="173" spans="1:9" x14ac:dyDescent="0.3">
      <c r="A173" s="1" t="s">
        <v>75</v>
      </c>
      <c r="B173" s="1" t="s">
        <v>51</v>
      </c>
      <c r="C173" s="1" t="s">
        <v>471</v>
      </c>
      <c r="D173" s="1" t="s">
        <v>472</v>
      </c>
      <c r="E173" s="1" t="s">
        <v>292</v>
      </c>
      <c r="F173" s="1" t="s">
        <v>48</v>
      </c>
      <c r="G173" s="1" t="s">
        <v>74</v>
      </c>
      <c r="I173" s="3">
        <v>42628</v>
      </c>
    </row>
    <row r="174" spans="1:9" x14ac:dyDescent="0.3">
      <c r="A174" s="1" t="s">
        <v>75</v>
      </c>
      <c r="B174" s="1" t="s">
        <v>63</v>
      </c>
      <c r="C174" s="1" t="s">
        <v>473</v>
      </c>
      <c r="D174" s="1" t="s">
        <v>474</v>
      </c>
      <c r="E174" s="1" t="s">
        <v>475</v>
      </c>
      <c r="F174" s="1" t="s">
        <v>32</v>
      </c>
      <c r="G174" s="1" t="s">
        <v>74</v>
      </c>
      <c r="I174" s="3">
        <v>42663</v>
      </c>
    </row>
    <row r="175" spans="1:9" x14ac:dyDescent="0.3">
      <c r="A175" s="1" t="s">
        <v>33</v>
      </c>
      <c r="B175" s="1" t="s">
        <v>123</v>
      </c>
      <c r="C175" s="1" t="s">
        <v>476</v>
      </c>
      <c r="D175" s="1" t="s">
        <v>477</v>
      </c>
      <c r="E175" s="1" t="s">
        <v>311</v>
      </c>
      <c r="F175" s="1" t="s">
        <v>56</v>
      </c>
    </row>
    <row r="176" spans="1:9" x14ac:dyDescent="0.3">
      <c r="A176" s="1" t="s">
        <v>36</v>
      </c>
      <c r="B176" s="1" t="s">
        <v>123</v>
      </c>
      <c r="C176" s="1" t="s">
        <v>478</v>
      </c>
      <c r="D176" s="1" t="s">
        <v>479</v>
      </c>
      <c r="E176" s="1" t="s">
        <v>480</v>
      </c>
      <c r="F176" s="1" t="s">
        <v>56</v>
      </c>
      <c r="G176" s="1" t="s">
        <v>67</v>
      </c>
    </row>
    <row r="177" spans="1:9" x14ac:dyDescent="0.3">
      <c r="A177" s="29" t="s">
        <v>36</v>
      </c>
      <c r="B177" s="29" t="s">
        <v>132</v>
      </c>
      <c r="C177" s="29" t="s">
        <v>481</v>
      </c>
      <c r="D177" s="1" t="s">
        <v>481</v>
      </c>
      <c r="E177" s="29" t="s">
        <v>483</v>
      </c>
      <c r="F177" s="29" t="s">
        <v>48</v>
      </c>
      <c r="G177" s="29"/>
      <c r="H177" s="29"/>
      <c r="I177" s="30">
        <v>42663</v>
      </c>
    </row>
    <row r="178" spans="1:9" x14ac:dyDescent="0.3">
      <c r="A178" s="29"/>
      <c r="B178" s="29"/>
      <c r="C178" s="29"/>
      <c r="D178" s="1" t="s">
        <v>482</v>
      </c>
      <c r="E178" s="29"/>
      <c r="F178" s="29"/>
      <c r="G178" s="29"/>
      <c r="H178" s="29"/>
      <c r="I178" s="30"/>
    </row>
    <row r="179" spans="1:9" x14ac:dyDescent="0.3">
      <c r="A179" s="1" t="s">
        <v>484</v>
      </c>
    </row>
    <row r="180" spans="1:9" x14ac:dyDescent="0.3">
      <c r="A180" s="29" t="s">
        <v>27</v>
      </c>
      <c r="B180" s="29" t="s">
        <v>57</v>
      </c>
      <c r="C180" s="29" t="s">
        <v>485</v>
      </c>
      <c r="D180" s="1" t="s">
        <v>486</v>
      </c>
      <c r="E180" s="29" t="s">
        <v>164</v>
      </c>
      <c r="F180" s="29" t="s">
        <v>32</v>
      </c>
      <c r="G180" s="29"/>
      <c r="H180" s="29"/>
      <c r="I180" s="29"/>
    </row>
    <row r="181" spans="1:9" x14ac:dyDescent="0.3">
      <c r="A181" s="29"/>
      <c r="B181" s="29"/>
      <c r="C181" s="29"/>
      <c r="D181" s="1" t="s">
        <v>302</v>
      </c>
      <c r="E181" s="29"/>
      <c r="F181" s="29"/>
      <c r="G181" s="29"/>
      <c r="H181" s="29"/>
      <c r="I181" s="29"/>
    </row>
    <row r="182" spans="1:9" x14ac:dyDescent="0.3">
      <c r="A182" s="1" t="s">
        <v>27</v>
      </c>
      <c r="B182" s="1" t="s">
        <v>63</v>
      </c>
      <c r="C182" s="1" t="s">
        <v>487</v>
      </c>
      <c r="D182" s="1" t="s">
        <v>488</v>
      </c>
      <c r="E182" s="1" t="s">
        <v>413</v>
      </c>
      <c r="F182" s="1" t="s">
        <v>32</v>
      </c>
      <c r="G182" s="1" t="s">
        <v>74</v>
      </c>
      <c r="I182" s="3">
        <v>42628</v>
      </c>
    </row>
    <row r="183" spans="1:9" x14ac:dyDescent="0.3">
      <c r="A183" s="1" t="s">
        <v>33</v>
      </c>
      <c r="B183" s="1" t="s">
        <v>97</v>
      </c>
      <c r="C183" s="1" t="s">
        <v>489</v>
      </c>
      <c r="D183" s="1" t="s">
        <v>490</v>
      </c>
      <c r="E183" s="1" t="s">
        <v>438</v>
      </c>
      <c r="F183" s="1" t="s">
        <v>32</v>
      </c>
      <c r="G183" s="1" t="s">
        <v>74</v>
      </c>
      <c r="I183" s="3">
        <v>42578</v>
      </c>
    </row>
    <row r="184" spans="1:9" x14ac:dyDescent="0.3">
      <c r="A184" s="1" t="s">
        <v>33</v>
      </c>
      <c r="B184" s="1" t="s">
        <v>132</v>
      </c>
      <c r="C184" s="1" t="s">
        <v>491</v>
      </c>
      <c r="D184" s="1" t="s">
        <v>492</v>
      </c>
      <c r="E184" s="1" t="s">
        <v>81</v>
      </c>
      <c r="F184" s="1" t="s">
        <v>56</v>
      </c>
    </row>
    <row r="185" spans="1:9" x14ac:dyDescent="0.3">
      <c r="A185" s="1" t="s">
        <v>33</v>
      </c>
      <c r="B185" s="1" t="s">
        <v>97</v>
      </c>
      <c r="C185" s="1" t="s">
        <v>493</v>
      </c>
      <c r="D185" s="1" t="s">
        <v>494</v>
      </c>
      <c r="E185" s="1" t="s">
        <v>107</v>
      </c>
      <c r="F185" s="1" t="s">
        <v>56</v>
      </c>
    </row>
    <row r="186" spans="1:9" x14ac:dyDescent="0.3">
      <c r="A186" s="29" t="s">
        <v>36</v>
      </c>
      <c r="B186" s="29" t="s">
        <v>51</v>
      </c>
      <c r="C186" s="29" t="s">
        <v>495</v>
      </c>
      <c r="D186" s="1" t="s">
        <v>496</v>
      </c>
      <c r="E186" s="29" t="s">
        <v>299</v>
      </c>
      <c r="F186" s="29" t="s">
        <v>56</v>
      </c>
      <c r="G186" s="29"/>
      <c r="H186" s="29"/>
      <c r="I186" s="29"/>
    </row>
    <row r="187" spans="1:9" x14ac:dyDescent="0.3">
      <c r="A187" s="29"/>
      <c r="B187" s="29"/>
      <c r="C187" s="29"/>
      <c r="D187" s="1" t="s">
        <v>46</v>
      </c>
      <c r="E187" s="29"/>
      <c r="F187" s="29"/>
      <c r="G187" s="29"/>
      <c r="H187" s="29"/>
      <c r="I187" s="29"/>
    </row>
    <row r="188" spans="1:9" x14ac:dyDescent="0.3">
      <c r="A188" s="1" t="s">
        <v>27</v>
      </c>
      <c r="B188" s="1" t="s">
        <v>63</v>
      </c>
      <c r="C188" s="1" t="s">
        <v>497</v>
      </c>
      <c r="D188" s="1" t="s">
        <v>498</v>
      </c>
      <c r="E188" s="1" t="s">
        <v>70</v>
      </c>
      <c r="F188" s="1" t="s">
        <v>32</v>
      </c>
    </row>
    <row r="189" spans="1:9" x14ac:dyDescent="0.3">
      <c r="A189" s="1" t="s">
        <v>62</v>
      </c>
      <c r="B189" s="1" t="s">
        <v>123</v>
      </c>
      <c r="C189" s="1" t="s">
        <v>499</v>
      </c>
      <c r="D189" s="1" t="s">
        <v>14</v>
      </c>
      <c r="E189" s="1" t="s">
        <v>348</v>
      </c>
      <c r="F189" s="1" t="s">
        <v>56</v>
      </c>
      <c r="G189" s="1" t="s">
        <v>74</v>
      </c>
      <c r="I189" s="3">
        <v>42684</v>
      </c>
    </row>
    <row r="190" spans="1:9" x14ac:dyDescent="0.3">
      <c r="A190" s="29" t="s">
        <v>36</v>
      </c>
      <c r="B190" s="29" t="s">
        <v>132</v>
      </c>
      <c r="C190" s="29" t="s">
        <v>500</v>
      </c>
      <c r="D190" s="1" t="s">
        <v>501</v>
      </c>
      <c r="E190" s="29" t="s">
        <v>284</v>
      </c>
      <c r="F190" s="29" t="s">
        <v>48</v>
      </c>
      <c r="G190" s="29"/>
      <c r="H190" s="29"/>
      <c r="I190" s="29"/>
    </row>
    <row r="191" spans="1:9" x14ac:dyDescent="0.3">
      <c r="A191" s="29"/>
      <c r="B191" s="29"/>
      <c r="C191" s="29"/>
      <c r="D191" s="1" t="s">
        <v>502</v>
      </c>
      <c r="E191" s="29"/>
      <c r="F191" s="29"/>
      <c r="G191" s="29"/>
      <c r="H191" s="29"/>
      <c r="I191" s="29"/>
    </row>
    <row r="192" spans="1:9" x14ac:dyDescent="0.3">
      <c r="A192" s="1" t="s">
        <v>503</v>
      </c>
    </row>
    <row r="193" spans="1:9" x14ac:dyDescent="0.3">
      <c r="A193" s="1" t="s">
        <v>62</v>
      </c>
      <c r="B193" s="1" t="s">
        <v>28</v>
      </c>
      <c r="C193" s="1" t="s">
        <v>504</v>
      </c>
      <c r="D193" s="1" t="s">
        <v>505</v>
      </c>
      <c r="E193" s="1" t="s">
        <v>506</v>
      </c>
      <c r="F193" s="1" t="s">
        <v>32</v>
      </c>
      <c r="I193" s="3">
        <v>42634</v>
      </c>
    </row>
    <row r="194" spans="1:9" x14ac:dyDescent="0.3">
      <c r="A194" s="1" t="s">
        <v>62</v>
      </c>
      <c r="B194" s="1" t="s">
        <v>28</v>
      </c>
      <c r="C194" s="1" t="s">
        <v>507</v>
      </c>
      <c r="D194" s="1" t="s">
        <v>508</v>
      </c>
      <c r="E194" s="1" t="s">
        <v>31</v>
      </c>
      <c r="F194" s="1" t="s">
        <v>32</v>
      </c>
      <c r="I194" s="3">
        <v>42649</v>
      </c>
    </row>
    <row r="195" spans="1:9" x14ac:dyDescent="0.3">
      <c r="A195" s="1" t="s">
        <v>75</v>
      </c>
      <c r="B195" s="1" t="s">
        <v>28</v>
      </c>
      <c r="C195" s="1" t="s">
        <v>509</v>
      </c>
      <c r="D195" s="1" t="s">
        <v>510</v>
      </c>
      <c r="E195" s="1" t="s">
        <v>511</v>
      </c>
      <c r="F195" s="1" t="s">
        <v>48</v>
      </c>
      <c r="I195" s="3">
        <v>42696</v>
      </c>
    </row>
    <row r="196" spans="1:9" x14ac:dyDescent="0.3">
      <c r="A196" s="1" t="s">
        <v>36</v>
      </c>
      <c r="B196" s="1" t="s">
        <v>28</v>
      </c>
      <c r="C196" s="1" t="s">
        <v>512</v>
      </c>
      <c r="D196" s="1" t="s">
        <v>513</v>
      </c>
      <c r="E196" s="1" t="s">
        <v>511</v>
      </c>
      <c r="F196" s="1" t="s">
        <v>32</v>
      </c>
      <c r="I196" s="3">
        <v>42696</v>
      </c>
    </row>
    <row r="197" spans="1:9" x14ac:dyDescent="0.3">
      <c r="A197" s="29" t="s">
        <v>75</v>
      </c>
      <c r="B197" s="29" t="s">
        <v>28</v>
      </c>
      <c r="C197" s="29" t="s">
        <v>514</v>
      </c>
      <c r="D197" s="1" t="s">
        <v>515</v>
      </c>
      <c r="E197" s="29" t="s">
        <v>31</v>
      </c>
      <c r="F197" s="29" t="s">
        <v>56</v>
      </c>
      <c r="G197" s="29"/>
      <c r="H197" s="29"/>
      <c r="I197" s="30">
        <v>42592</v>
      </c>
    </row>
    <row r="198" spans="1:9" x14ac:dyDescent="0.3">
      <c r="A198" s="29"/>
      <c r="B198" s="29"/>
      <c r="C198" s="29"/>
      <c r="D198" s="1" t="s">
        <v>516</v>
      </c>
      <c r="E198" s="29"/>
      <c r="F198" s="29"/>
      <c r="G198" s="29"/>
      <c r="H198" s="29"/>
      <c r="I198" s="30"/>
    </row>
    <row r="199" spans="1:9" x14ac:dyDescent="0.3">
      <c r="A199" s="1" t="s">
        <v>62</v>
      </c>
      <c r="B199" s="1" t="s">
        <v>28</v>
      </c>
      <c r="C199" s="1" t="s">
        <v>517</v>
      </c>
      <c r="D199" s="1" t="s">
        <v>518</v>
      </c>
      <c r="E199" s="1" t="s">
        <v>247</v>
      </c>
      <c r="F199" s="1" t="s">
        <v>48</v>
      </c>
      <c r="I199" s="3">
        <v>42634</v>
      </c>
    </row>
    <row r="200" spans="1:9" x14ac:dyDescent="0.3">
      <c r="A200" s="1" t="s">
        <v>75</v>
      </c>
      <c r="B200" s="1" t="s">
        <v>28</v>
      </c>
      <c r="C200" s="1" t="s">
        <v>519</v>
      </c>
      <c r="D200" s="1" t="s">
        <v>520</v>
      </c>
      <c r="E200" s="1" t="s">
        <v>521</v>
      </c>
      <c r="F200" s="1" t="s">
        <v>48</v>
      </c>
      <c r="I200" s="3">
        <v>42808</v>
      </c>
    </row>
    <row r="201" spans="1:9" x14ac:dyDescent="0.3">
      <c r="A201" s="1" t="s">
        <v>36</v>
      </c>
      <c r="B201" s="1" t="s">
        <v>28</v>
      </c>
      <c r="C201" s="1" t="s">
        <v>522</v>
      </c>
      <c r="D201" s="1" t="s">
        <v>523</v>
      </c>
      <c r="E201" s="1" t="s">
        <v>524</v>
      </c>
      <c r="F201" s="1" t="s">
        <v>56</v>
      </c>
      <c r="I201" s="3">
        <v>42613</v>
      </c>
    </row>
    <row r="202" spans="1:9" x14ac:dyDescent="0.3">
      <c r="A202" s="29" t="s">
        <v>36</v>
      </c>
      <c r="B202" s="29" t="s">
        <v>28</v>
      </c>
      <c r="C202" s="29" t="s">
        <v>525</v>
      </c>
      <c r="D202" s="1" t="s">
        <v>526</v>
      </c>
      <c r="E202" s="29" t="s">
        <v>528</v>
      </c>
      <c r="F202" s="29" t="s">
        <v>48</v>
      </c>
      <c r="G202" s="29"/>
      <c r="H202" s="29"/>
      <c r="I202" s="30">
        <v>42649</v>
      </c>
    </row>
    <row r="203" spans="1:9" x14ac:dyDescent="0.3">
      <c r="A203" s="29"/>
      <c r="B203" s="29"/>
      <c r="C203" s="29"/>
      <c r="D203" s="1" t="s">
        <v>527</v>
      </c>
      <c r="E203" s="29"/>
      <c r="F203" s="29"/>
      <c r="G203" s="29"/>
      <c r="H203" s="29"/>
      <c r="I203" s="30"/>
    </row>
    <row r="204" spans="1:9" x14ac:dyDescent="0.3">
      <c r="A204" s="1" t="s">
        <v>75</v>
      </c>
      <c r="B204" s="1" t="s">
        <v>28</v>
      </c>
      <c r="C204" s="1" t="s">
        <v>529</v>
      </c>
      <c r="D204" s="1" t="s">
        <v>530</v>
      </c>
      <c r="E204" s="1" t="s">
        <v>531</v>
      </c>
      <c r="F204" s="1" t="s">
        <v>48</v>
      </c>
      <c r="I204" s="3">
        <v>42613</v>
      </c>
    </row>
    <row r="205" spans="1:9" x14ac:dyDescent="0.3">
      <c r="A205" s="1" t="s">
        <v>33</v>
      </c>
      <c r="B205" s="1" t="s">
        <v>28</v>
      </c>
      <c r="C205" s="1" t="s">
        <v>532</v>
      </c>
      <c r="D205" s="1" t="s">
        <v>533</v>
      </c>
      <c r="E205" s="1" t="s">
        <v>534</v>
      </c>
      <c r="F205" s="1" t="s">
        <v>56</v>
      </c>
      <c r="I205" s="3">
        <v>42634</v>
      </c>
    </row>
    <row r="206" spans="1:9" x14ac:dyDescent="0.3">
      <c r="A206" s="1" t="s">
        <v>535</v>
      </c>
    </row>
    <row r="207" spans="1:9" x14ac:dyDescent="0.3">
      <c r="A207" s="1" t="s">
        <v>33</v>
      </c>
      <c r="B207" s="1" t="s">
        <v>28</v>
      </c>
      <c r="C207" s="1" t="s">
        <v>536</v>
      </c>
      <c r="D207" s="1" t="s">
        <v>537</v>
      </c>
      <c r="E207" s="1" t="s">
        <v>511</v>
      </c>
      <c r="F207" s="1" t="s">
        <v>32</v>
      </c>
      <c r="I207" s="3">
        <v>42696</v>
      </c>
    </row>
    <row r="208" spans="1:9" x14ac:dyDescent="0.3">
      <c r="A208" s="29" t="s">
        <v>36</v>
      </c>
      <c r="B208" s="29" t="s">
        <v>28</v>
      </c>
      <c r="C208" s="29" t="s">
        <v>538</v>
      </c>
      <c r="D208" s="1" t="s">
        <v>539</v>
      </c>
      <c r="E208" s="29" t="s">
        <v>541</v>
      </c>
      <c r="F208" s="29" t="s">
        <v>32</v>
      </c>
      <c r="G208" s="29"/>
      <c r="H208" s="29"/>
      <c r="I208" s="30">
        <v>42712</v>
      </c>
    </row>
    <row r="209" spans="1:9" x14ac:dyDescent="0.3">
      <c r="A209" s="29"/>
      <c r="B209" s="29"/>
      <c r="C209" s="29"/>
      <c r="D209" s="1" t="s">
        <v>540</v>
      </c>
      <c r="E209" s="29"/>
      <c r="F209" s="29"/>
      <c r="G209" s="29"/>
      <c r="H209" s="29"/>
      <c r="I209" s="30"/>
    </row>
    <row r="210" spans="1:9" x14ac:dyDescent="0.3">
      <c r="A210" s="29" t="s">
        <v>62</v>
      </c>
      <c r="B210" s="29" t="s">
        <v>28</v>
      </c>
      <c r="C210" s="29" t="s">
        <v>542</v>
      </c>
      <c r="D210" s="1" t="s">
        <v>543</v>
      </c>
      <c r="E210" s="29" t="s">
        <v>541</v>
      </c>
      <c r="F210" s="29" t="s">
        <v>56</v>
      </c>
      <c r="G210" s="29"/>
      <c r="H210" s="29"/>
      <c r="I210" s="30">
        <v>42712</v>
      </c>
    </row>
    <row r="211" spans="1:9" x14ac:dyDescent="0.3">
      <c r="A211" s="29"/>
      <c r="B211" s="29"/>
      <c r="C211" s="29"/>
      <c r="D211" s="1" t="s">
        <v>544</v>
      </c>
      <c r="E211" s="29"/>
      <c r="F211" s="29"/>
      <c r="G211" s="29"/>
      <c r="H211" s="29"/>
      <c r="I211" s="30"/>
    </row>
    <row r="212" spans="1:9" x14ac:dyDescent="0.3">
      <c r="A212" s="1" t="s">
        <v>36</v>
      </c>
      <c r="B212" s="1" t="s">
        <v>51</v>
      </c>
      <c r="C212" s="1" t="s">
        <v>545</v>
      </c>
      <c r="D212" s="1" t="s">
        <v>546</v>
      </c>
      <c r="E212" s="1" t="s">
        <v>547</v>
      </c>
      <c r="F212" s="1" t="s">
        <v>48</v>
      </c>
      <c r="I212" s="3">
        <v>42712</v>
      </c>
    </row>
    <row r="213" spans="1:9" x14ac:dyDescent="0.3">
      <c r="A213" s="1" t="s">
        <v>75</v>
      </c>
      <c r="B213" s="1" t="s">
        <v>28</v>
      </c>
      <c r="C213" s="1" t="s">
        <v>548</v>
      </c>
      <c r="D213" s="1" t="s">
        <v>520</v>
      </c>
      <c r="E213" s="1" t="s">
        <v>521</v>
      </c>
      <c r="F213" s="1" t="s">
        <v>32</v>
      </c>
      <c r="I213" s="3">
        <v>42780</v>
      </c>
    </row>
    <row r="214" spans="1:9" x14ac:dyDescent="0.3">
      <c r="A214" s="1" t="s">
        <v>36</v>
      </c>
      <c r="B214" s="1" t="s">
        <v>28</v>
      </c>
      <c r="C214" s="1" t="s">
        <v>549</v>
      </c>
      <c r="D214" s="1" t="s">
        <v>550</v>
      </c>
      <c r="E214" s="1" t="s">
        <v>551</v>
      </c>
      <c r="F214" s="1" t="s">
        <v>48</v>
      </c>
      <c r="I214" s="3">
        <v>42853</v>
      </c>
    </row>
    <row r="215" spans="1:9" x14ac:dyDescent="0.3">
      <c r="A215" s="1" t="s">
        <v>75</v>
      </c>
      <c r="B215" s="1" t="s">
        <v>97</v>
      </c>
      <c r="C215" s="1" t="s">
        <v>552</v>
      </c>
      <c r="D215" s="1" t="s">
        <v>553</v>
      </c>
      <c r="E215" s="1" t="s">
        <v>554</v>
      </c>
      <c r="F215" s="1" t="s">
        <v>32</v>
      </c>
      <c r="G215" s="1" t="s">
        <v>555</v>
      </c>
      <c r="I215" s="3">
        <v>43076</v>
      </c>
    </row>
    <row r="216" spans="1:9" x14ac:dyDescent="0.3">
      <c r="A216" s="1" t="s">
        <v>556</v>
      </c>
    </row>
    <row r="217" spans="1:9" x14ac:dyDescent="0.3">
      <c r="A217" s="1" t="s">
        <v>75</v>
      </c>
      <c r="B217" s="1" t="s">
        <v>28</v>
      </c>
      <c r="C217" s="1" t="s">
        <v>557</v>
      </c>
      <c r="D217" s="1" t="s">
        <v>558</v>
      </c>
      <c r="E217" s="1" t="s">
        <v>511</v>
      </c>
      <c r="F217" s="1" t="s">
        <v>32</v>
      </c>
    </row>
    <row r="218" spans="1:9" x14ac:dyDescent="0.3">
      <c r="A218" s="1" t="s">
        <v>36</v>
      </c>
      <c r="B218" s="1" t="s">
        <v>28</v>
      </c>
      <c r="C218" s="1" t="s">
        <v>559</v>
      </c>
      <c r="D218" s="1" t="s">
        <v>560</v>
      </c>
      <c r="E218" s="1" t="s">
        <v>511</v>
      </c>
      <c r="F218" s="1" t="s">
        <v>56</v>
      </c>
    </row>
    <row r="219" spans="1:9" x14ac:dyDescent="0.3">
      <c r="A219" s="1" t="s">
        <v>33</v>
      </c>
      <c r="B219" s="1" t="s">
        <v>28</v>
      </c>
      <c r="C219" s="1" t="s">
        <v>561</v>
      </c>
      <c r="D219" s="1" t="s">
        <v>562</v>
      </c>
      <c r="E219" s="1" t="s">
        <v>511</v>
      </c>
      <c r="F219" s="1" t="s">
        <v>56</v>
      </c>
    </row>
    <row r="220" spans="1:9" x14ac:dyDescent="0.3">
      <c r="A220" s="1" t="s">
        <v>27</v>
      </c>
      <c r="B220" s="1" t="s">
        <v>28</v>
      </c>
      <c r="C220" s="1" t="s">
        <v>563</v>
      </c>
      <c r="D220" s="1" t="s">
        <v>564</v>
      </c>
      <c r="E220" s="1" t="s">
        <v>511</v>
      </c>
      <c r="F220" s="1" t="s">
        <v>32</v>
      </c>
    </row>
    <row r="221" spans="1:9" x14ac:dyDescent="0.3">
      <c r="A221" s="1" t="s">
        <v>62</v>
      </c>
      <c r="B221" s="1" t="s">
        <v>28</v>
      </c>
      <c r="C221" s="1" t="s">
        <v>565</v>
      </c>
      <c r="D221" s="1" t="s">
        <v>566</v>
      </c>
      <c r="E221" s="1" t="s">
        <v>511</v>
      </c>
      <c r="F221" s="1" t="s">
        <v>48</v>
      </c>
    </row>
    <row r="222" spans="1:9" x14ac:dyDescent="0.3">
      <c r="A222" s="1" t="s">
        <v>75</v>
      </c>
      <c r="B222" s="1" t="s">
        <v>28</v>
      </c>
      <c r="C222" s="1" t="s">
        <v>567</v>
      </c>
      <c r="D222" s="1" t="s">
        <v>566</v>
      </c>
      <c r="E222" s="1" t="s">
        <v>511</v>
      </c>
      <c r="F222" s="1" t="s">
        <v>48</v>
      </c>
    </row>
    <row r="223" spans="1:9" x14ac:dyDescent="0.3">
      <c r="A223" s="1" t="s">
        <v>36</v>
      </c>
      <c r="B223" s="1" t="s">
        <v>123</v>
      </c>
      <c r="C223" s="1" t="s">
        <v>568</v>
      </c>
      <c r="D223" s="1" t="s">
        <v>569</v>
      </c>
      <c r="E223" s="1" t="s">
        <v>570</v>
      </c>
      <c r="F223" s="1" t="s">
        <v>32</v>
      </c>
    </row>
    <row r="224" spans="1:9" x14ac:dyDescent="0.3">
      <c r="A224" s="1" t="s">
        <v>27</v>
      </c>
      <c r="B224" s="1" t="s">
        <v>123</v>
      </c>
      <c r="C224" s="1" t="s">
        <v>571</v>
      </c>
      <c r="D224" s="1" t="s">
        <v>569</v>
      </c>
      <c r="E224" s="1" t="s">
        <v>570</v>
      </c>
      <c r="F224" s="1" t="s">
        <v>32</v>
      </c>
    </row>
    <row r="225" spans="1:6" x14ac:dyDescent="0.3">
      <c r="A225" s="1" t="s">
        <v>36</v>
      </c>
      <c r="B225" s="1" t="s">
        <v>132</v>
      </c>
      <c r="C225" s="1" t="s">
        <v>572</v>
      </c>
      <c r="D225" s="1" t="s">
        <v>573</v>
      </c>
      <c r="E225" s="1" t="s">
        <v>574</v>
      </c>
      <c r="F225" s="1" t="s">
        <v>48</v>
      </c>
    </row>
  </sheetData>
  <mergeCells count="224">
    <mergeCell ref="B11:B12"/>
    <mergeCell ref="A11:A12"/>
    <mergeCell ref="I8:I9"/>
    <mergeCell ref="H8:H9"/>
    <mergeCell ref="G8:G9"/>
    <mergeCell ref="F8:F9"/>
    <mergeCell ref="E8:E9"/>
    <mergeCell ref="C8:C9"/>
    <mergeCell ref="B8:B9"/>
    <mergeCell ref="A8:A9"/>
    <mergeCell ref="I11:I12"/>
    <mergeCell ref="H11:H12"/>
    <mergeCell ref="G11:G12"/>
    <mergeCell ref="F11:F12"/>
    <mergeCell ref="E11:E12"/>
    <mergeCell ref="C11:C12"/>
    <mergeCell ref="B26:B27"/>
    <mergeCell ref="A26:A27"/>
    <mergeCell ref="I13:I14"/>
    <mergeCell ref="H13:H14"/>
    <mergeCell ref="G13:G14"/>
    <mergeCell ref="F13:F14"/>
    <mergeCell ref="E13:E14"/>
    <mergeCell ref="C13:C14"/>
    <mergeCell ref="B13:B14"/>
    <mergeCell ref="A13:A14"/>
    <mergeCell ref="I26:I27"/>
    <mergeCell ref="H26:H27"/>
    <mergeCell ref="G26:G27"/>
    <mergeCell ref="F26:F27"/>
    <mergeCell ref="E26:E27"/>
    <mergeCell ref="C26:C27"/>
    <mergeCell ref="B48:B49"/>
    <mergeCell ref="A48:A49"/>
    <mergeCell ref="I45:I46"/>
    <mergeCell ref="H45:H46"/>
    <mergeCell ref="G45:G46"/>
    <mergeCell ref="F45:F46"/>
    <mergeCell ref="E45:E46"/>
    <mergeCell ref="C45:C46"/>
    <mergeCell ref="B45:B46"/>
    <mergeCell ref="A45:A46"/>
    <mergeCell ref="I48:I49"/>
    <mergeCell ref="H48:H49"/>
    <mergeCell ref="G48:G49"/>
    <mergeCell ref="F48:F49"/>
    <mergeCell ref="E48:E49"/>
    <mergeCell ref="C48:C49"/>
    <mergeCell ref="B53:B54"/>
    <mergeCell ref="A53:A54"/>
    <mergeCell ref="I50:I51"/>
    <mergeCell ref="H50:H51"/>
    <mergeCell ref="G50:G51"/>
    <mergeCell ref="F50:F51"/>
    <mergeCell ref="E50:E51"/>
    <mergeCell ref="C50:C51"/>
    <mergeCell ref="B50:B51"/>
    <mergeCell ref="A50:A51"/>
    <mergeCell ref="I53:I54"/>
    <mergeCell ref="H53:H54"/>
    <mergeCell ref="G53:G54"/>
    <mergeCell ref="F53:F54"/>
    <mergeCell ref="E53:E54"/>
    <mergeCell ref="C53:C54"/>
    <mergeCell ref="B66:B67"/>
    <mergeCell ref="A66:A67"/>
    <mergeCell ref="I61:I62"/>
    <mergeCell ref="H61:H62"/>
    <mergeCell ref="G61:G62"/>
    <mergeCell ref="F61:F62"/>
    <mergeCell ref="E61:E62"/>
    <mergeCell ref="C61:C62"/>
    <mergeCell ref="B61:B62"/>
    <mergeCell ref="A61:A62"/>
    <mergeCell ref="I66:I67"/>
    <mergeCell ref="H66:H67"/>
    <mergeCell ref="G66:G67"/>
    <mergeCell ref="F66:F67"/>
    <mergeCell ref="E66:E67"/>
    <mergeCell ref="C66:C67"/>
    <mergeCell ref="B79:B80"/>
    <mergeCell ref="A79:A80"/>
    <mergeCell ref="I72:I73"/>
    <mergeCell ref="H72:H73"/>
    <mergeCell ref="G72:G73"/>
    <mergeCell ref="F72:F73"/>
    <mergeCell ref="E72:E73"/>
    <mergeCell ref="C72:C73"/>
    <mergeCell ref="B72:B73"/>
    <mergeCell ref="A72:A73"/>
    <mergeCell ref="I79:I80"/>
    <mergeCell ref="H79:H80"/>
    <mergeCell ref="G79:G80"/>
    <mergeCell ref="F79:F80"/>
    <mergeCell ref="E79:E80"/>
    <mergeCell ref="C79:C80"/>
    <mergeCell ref="B98:B99"/>
    <mergeCell ref="A98:A99"/>
    <mergeCell ref="I90:I91"/>
    <mergeCell ref="H90:H91"/>
    <mergeCell ref="G90:G91"/>
    <mergeCell ref="F90:F91"/>
    <mergeCell ref="E90:E91"/>
    <mergeCell ref="C90:C91"/>
    <mergeCell ref="B90:B91"/>
    <mergeCell ref="A90:A91"/>
    <mergeCell ref="I98:I99"/>
    <mergeCell ref="H98:H99"/>
    <mergeCell ref="G98:G99"/>
    <mergeCell ref="F98:F99"/>
    <mergeCell ref="E98:E99"/>
    <mergeCell ref="C98:C99"/>
    <mergeCell ref="B106:B107"/>
    <mergeCell ref="A106:A107"/>
    <mergeCell ref="I104:I105"/>
    <mergeCell ref="H104:H105"/>
    <mergeCell ref="G104:G105"/>
    <mergeCell ref="F104:F105"/>
    <mergeCell ref="E104:E105"/>
    <mergeCell ref="C104:C105"/>
    <mergeCell ref="B104:B105"/>
    <mergeCell ref="A104:A105"/>
    <mergeCell ref="I106:I107"/>
    <mergeCell ref="H106:H107"/>
    <mergeCell ref="G106:G107"/>
    <mergeCell ref="F106:F107"/>
    <mergeCell ref="E106:E107"/>
    <mergeCell ref="C106:C107"/>
    <mergeCell ref="B124:B125"/>
    <mergeCell ref="A124:A125"/>
    <mergeCell ref="I117:I118"/>
    <mergeCell ref="H117:H118"/>
    <mergeCell ref="G117:G118"/>
    <mergeCell ref="F117:F118"/>
    <mergeCell ref="E117:E118"/>
    <mergeCell ref="C117:C118"/>
    <mergeCell ref="B117:B118"/>
    <mergeCell ref="A117:A118"/>
    <mergeCell ref="I124:I125"/>
    <mergeCell ref="H124:H125"/>
    <mergeCell ref="G124:G125"/>
    <mergeCell ref="F124:F125"/>
    <mergeCell ref="E124:E125"/>
    <mergeCell ref="C124:C125"/>
    <mergeCell ref="B134:B135"/>
    <mergeCell ref="A134:A135"/>
    <mergeCell ref="I127:I128"/>
    <mergeCell ref="H127:H128"/>
    <mergeCell ref="G127:G128"/>
    <mergeCell ref="F127:F128"/>
    <mergeCell ref="E127:E128"/>
    <mergeCell ref="C127:C128"/>
    <mergeCell ref="B127:B128"/>
    <mergeCell ref="A127:A128"/>
    <mergeCell ref="I134:I135"/>
    <mergeCell ref="H134:H135"/>
    <mergeCell ref="G134:G135"/>
    <mergeCell ref="F134:F135"/>
    <mergeCell ref="E134:E135"/>
    <mergeCell ref="C134:C135"/>
    <mergeCell ref="B180:B181"/>
    <mergeCell ref="A180:A181"/>
    <mergeCell ref="I177:I178"/>
    <mergeCell ref="H177:H178"/>
    <mergeCell ref="G177:G178"/>
    <mergeCell ref="F177:F178"/>
    <mergeCell ref="E177:E178"/>
    <mergeCell ref="C177:C178"/>
    <mergeCell ref="B177:B178"/>
    <mergeCell ref="A177:A178"/>
    <mergeCell ref="I180:I181"/>
    <mergeCell ref="H180:H181"/>
    <mergeCell ref="G180:G181"/>
    <mergeCell ref="F180:F181"/>
    <mergeCell ref="E180:E181"/>
    <mergeCell ref="C180:C181"/>
    <mergeCell ref="B190:B191"/>
    <mergeCell ref="A190:A191"/>
    <mergeCell ref="I186:I187"/>
    <mergeCell ref="H186:H187"/>
    <mergeCell ref="G186:G187"/>
    <mergeCell ref="F186:F187"/>
    <mergeCell ref="E186:E187"/>
    <mergeCell ref="C186:C187"/>
    <mergeCell ref="B186:B187"/>
    <mergeCell ref="A186:A187"/>
    <mergeCell ref="I190:I191"/>
    <mergeCell ref="H190:H191"/>
    <mergeCell ref="G190:G191"/>
    <mergeCell ref="F190:F191"/>
    <mergeCell ref="E190:E191"/>
    <mergeCell ref="C190:C191"/>
    <mergeCell ref="B202:B203"/>
    <mergeCell ref="A202:A203"/>
    <mergeCell ref="I197:I198"/>
    <mergeCell ref="H197:H198"/>
    <mergeCell ref="G197:G198"/>
    <mergeCell ref="F197:F198"/>
    <mergeCell ref="E197:E198"/>
    <mergeCell ref="C197:C198"/>
    <mergeCell ref="B197:B198"/>
    <mergeCell ref="A197:A198"/>
    <mergeCell ref="I202:I203"/>
    <mergeCell ref="H202:H203"/>
    <mergeCell ref="G202:G203"/>
    <mergeCell ref="F202:F203"/>
    <mergeCell ref="E202:E203"/>
    <mergeCell ref="C202:C203"/>
    <mergeCell ref="B210:B211"/>
    <mergeCell ref="A210:A211"/>
    <mergeCell ref="I208:I209"/>
    <mergeCell ref="H208:H209"/>
    <mergeCell ref="G208:G209"/>
    <mergeCell ref="F208:F209"/>
    <mergeCell ref="E208:E209"/>
    <mergeCell ref="C208:C209"/>
    <mergeCell ref="B208:B209"/>
    <mergeCell ref="A208:A209"/>
    <mergeCell ref="I210:I211"/>
    <mergeCell ref="H210:H211"/>
    <mergeCell ref="G210:G211"/>
    <mergeCell ref="F210:F211"/>
    <mergeCell ref="E210:E211"/>
    <mergeCell ref="C210:C211"/>
  </mergeCells>
  <phoneticPr fontId="2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RowHeight="20" x14ac:dyDescent="0.3"/>
  <cols>
    <col min="2" max="3" width="22" customWidth="1"/>
    <col min="4" max="4" width="15.140625" customWidth="1"/>
    <col min="5" max="5" width="16.85546875" customWidth="1"/>
    <col min="6" max="6" width="26.85546875" customWidth="1"/>
    <col min="7" max="7" width="26.28515625" customWidth="1"/>
    <col min="8" max="8" width="40.5703125" style="26" customWidth="1"/>
  </cols>
  <sheetData>
    <row r="1" spans="1:8" x14ac:dyDescent="0.3">
      <c r="A1" t="s">
        <v>717</v>
      </c>
      <c r="B1" t="s">
        <v>699</v>
      </c>
      <c r="C1" t="s">
        <v>724</v>
      </c>
      <c r="D1" t="s">
        <v>718</v>
      </c>
      <c r="E1" t="s">
        <v>719</v>
      </c>
      <c r="F1" t="s">
        <v>720</v>
      </c>
      <c r="G1" t="s">
        <v>721</v>
      </c>
      <c r="H1" s="26" t="s">
        <v>722</v>
      </c>
    </row>
    <row r="2" spans="1:8" x14ac:dyDescent="0.3">
      <c r="A2">
        <v>2</v>
      </c>
      <c r="B2" t="str">
        <f>IF(VLOOKUP(テーブル15[[#This Row],[参加者ID]],参加者リスト[],2)="","",VLOOKUP(テーブル15[[#This Row],[参加者ID]],参加者リスト[],2))</f>
        <v>ウィークリーの人</v>
      </c>
      <c r="C2" t="s">
        <v>725</v>
      </c>
      <c r="D2" t="s">
        <v>759</v>
      </c>
      <c r="E2" t="s">
        <v>760</v>
      </c>
      <c r="F2" t="s">
        <v>761</v>
      </c>
      <c r="G2" t="s">
        <v>762</v>
      </c>
      <c r="H2" s="26" t="s">
        <v>763</v>
      </c>
    </row>
    <row r="3" spans="1:8" x14ac:dyDescent="0.3">
      <c r="A3">
        <v>3</v>
      </c>
      <c r="B3" t="str">
        <f>IF(VLOOKUP(テーブル15[[#This Row],[参加者ID]],参加者リスト[],2)="","",VLOOKUP(テーブル15[[#This Row],[参加者ID]],参加者リスト[],2))</f>
        <v>TUZURA#4</v>
      </c>
      <c r="C3" t="s">
        <v>726</v>
      </c>
      <c r="D3" t="s">
        <v>793</v>
      </c>
      <c r="E3" t="s">
        <v>794</v>
      </c>
      <c r="F3" t="s">
        <v>795</v>
      </c>
      <c r="G3" t="s">
        <v>796</v>
      </c>
      <c r="H3" s="26" t="s">
        <v>808</v>
      </c>
    </row>
    <row r="4" spans="1:8" ht="40" x14ac:dyDescent="0.3">
      <c r="A4">
        <v>4</v>
      </c>
      <c r="B4" t="str">
        <f>IF(VLOOKUP(テーブル15[[#This Row],[参加者ID]],参加者リスト[],2)="","",VLOOKUP(テーブル15[[#This Row],[参加者ID]],参加者リスト[],2))</f>
        <v>かしぱん</v>
      </c>
      <c r="C4" t="s">
        <v>727</v>
      </c>
      <c r="D4" t="s">
        <v>810</v>
      </c>
      <c r="E4" t="s">
        <v>811</v>
      </c>
      <c r="F4" t="s">
        <v>812</v>
      </c>
      <c r="G4" t="s">
        <v>778</v>
      </c>
      <c r="H4" s="26" t="s">
        <v>813</v>
      </c>
    </row>
    <row r="5" spans="1:8" x14ac:dyDescent="0.3">
      <c r="A5">
        <v>5</v>
      </c>
      <c r="B5" t="str">
        <f>IF(VLOOKUP(テーブル15[[#This Row],[参加者ID]],参加者リスト[],2)="","",VLOOKUP(テーブル15[[#This Row],[参加者ID]],参加者リスト[],2))</f>
        <v>YUTTER</v>
      </c>
      <c r="C5" t="s">
        <v>727</v>
      </c>
      <c r="D5" t="s">
        <v>814</v>
      </c>
      <c r="E5" t="s">
        <v>815</v>
      </c>
      <c r="F5" t="s">
        <v>816</v>
      </c>
      <c r="G5" t="s">
        <v>817</v>
      </c>
      <c r="H5" s="26" t="s">
        <v>818</v>
      </c>
    </row>
    <row r="6" spans="1:8" ht="60" x14ac:dyDescent="0.3">
      <c r="A6">
        <v>6</v>
      </c>
      <c r="B6" t="str">
        <f>IF(VLOOKUP(テーブル15[[#This Row],[参加者ID]],参加者リスト[],2)="","",VLOOKUP(テーブル15[[#This Row],[参加者ID]],参加者リスト[],2))</f>
        <v>masamoi</v>
      </c>
      <c r="C6" t="s">
        <v>727</v>
      </c>
      <c r="D6" t="s">
        <v>767</v>
      </c>
      <c r="E6" t="s">
        <v>768</v>
      </c>
      <c r="F6" t="s">
        <v>769</v>
      </c>
      <c r="G6" t="s">
        <v>770</v>
      </c>
      <c r="H6" s="26" t="s">
        <v>771</v>
      </c>
    </row>
    <row r="7" spans="1:8" x14ac:dyDescent="0.3">
      <c r="A7">
        <v>7</v>
      </c>
      <c r="B7" t="str">
        <f>IF(VLOOKUP(テーブル15[[#This Row],[参加者ID]],参加者リスト[],2)="","",VLOOKUP(テーブル15[[#This Row],[参加者ID]],参加者リスト[],2))</f>
        <v>T*CHA</v>
      </c>
      <c r="C7" t="s">
        <v>727</v>
      </c>
      <c r="D7" t="s">
        <v>759</v>
      </c>
      <c r="E7" t="s">
        <v>779</v>
      </c>
      <c r="F7" t="s">
        <v>780</v>
      </c>
      <c r="G7" t="s">
        <v>778</v>
      </c>
      <c r="H7" s="26" t="s">
        <v>777</v>
      </c>
    </row>
    <row r="8" spans="1:8" ht="40" x14ac:dyDescent="0.3">
      <c r="A8">
        <v>8</v>
      </c>
      <c r="B8" t="str">
        <f>IF(VLOOKUP(テーブル15[[#This Row],[参加者ID]],参加者リスト[],2)="","",VLOOKUP(テーブル15[[#This Row],[参加者ID]],参加者リスト[],2))</f>
        <v>EBA</v>
      </c>
      <c r="C8" t="s">
        <v>728</v>
      </c>
      <c r="D8" t="s">
        <v>788</v>
      </c>
      <c r="E8" t="s">
        <v>789</v>
      </c>
      <c r="F8" t="s">
        <v>790</v>
      </c>
      <c r="G8" t="s">
        <v>791</v>
      </c>
      <c r="H8" s="26" t="s">
        <v>792</v>
      </c>
    </row>
    <row r="9" spans="1:8" ht="40" x14ac:dyDescent="0.3">
      <c r="A9">
        <v>9</v>
      </c>
      <c r="B9" t="str">
        <f>IF(VLOOKUP(テーブル15[[#This Row],[参加者ID]],参加者リスト[],2)="","",VLOOKUP(テーブル15[[#This Row],[参加者ID]],参加者リスト[],2))</f>
        <v>かご</v>
      </c>
      <c r="C9" t="s">
        <v>729</v>
      </c>
      <c r="D9" t="s">
        <v>797</v>
      </c>
      <c r="E9" t="s">
        <v>798</v>
      </c>
      <c r="F9" t="s">
        <v>799</v>
      </c>
      <c r="G9" t="s">
        <v>800</v>
      </c>
      <c r="H9" s="26" t="s">
        <v>801</v>
      </c>
    </row>
    <row r="10" spans="1:8" ht="40" x14ac:dyDescent="0.3">
      <c r="A10">
        <v>13</v>
      </c>
      <c r="B10" t="str">
        <f>IF(VLOOKUP(テーブル15[[#This Row],[参加者ID]],参加者リスト[],2)="","",VLOOKUP(テーブル15[[#This Row],[参加者ID]],参加者リスト[],2))</f>
        <v>J4QK.A</v>
      </c>
      <c r="C10" t="s">
        <v>731</v>
      </c>
      <c r="D10" t="s">
        <v>754</v>
      </c>
      <c r="E10" t="s">
        <v>755</v>
      </c>
      <c r="F10" t="s">
        <v>756</v>
      </c>
      <c r="G10" t="s">
        <v>757</v>
      </c>
      <c r="H10" s="26" t="s">
        <v>758</v>
      </c>
    </row>
    <row r="11" spans="1:8" x14ac:dyDescent="0.3">
      <c r="A11">
        <v>14</v>
      </c>
      <c r="B11" t="str">
        <f>IF(VLOOKUP(テーブル15[[#This Row],[参加者ID]],参加者リスト[],2)="","",VLOOKUP(テーブル15[[#This Row],[参加者ID]],参加者リスト[],2))</f>
        <v>ゆずたん</v>
      </c>
      <c r="C11" t="s">
        <v>732</v>
      </c>
      <c r="D11" t="s">
        <v>750</v>
      </c>
      <c r="E11" t="s">
        <v>751</v>
      </c>
      <c r="F11" t="s">
        <v>648</v>
      </c>
      <c r="G11" t="s">
        <v>752</v>
      </c>
      <c r="H11" s="26" t="s">
        <v>753</v>
      </c>
    </row>
    <row r="12" spans="1:8" ht="40" x14ac:dyDescent="0.3">
      <c r="A12">
        <v>18</v>
      </c>
      <c r="B12" t="str">
        <f>IF(VLOOKUP(テーブル15[[#This Row],[参加者ID]],参加者リスト[],2)="","",VLOOKUP(テーブル15[[#This Row],[参加者ID]],参加者リスト[],2))</f>
        <v>のあたま</v>
      </c>
      <c r="C12" t="s">
        <v>734</v>
      </c>
      <c r="D12" t="s">
        <v>759</v>
      </c>
      <c r="E12" t="s">
        <v>764</v>
      </c>
      <c r="F12" t="s">
        <v>764</v>
      </c>
      <c r="G12" t="s">
        <v>765</v>
      </c>
      <c r="H12" s="26" t="s">
        <v>766</v>
      </c>
    </row>
    <row r="13" spans="1:8" x14ac:dyDescent="0.3">
      <c r="A13">
        <v>21</v>
      </c>
      <c r="B13" t="str">
        <f>IF(VLOOKUP(テーブル15[[#This Row],[参加者ID]],参加者リスト[],2)="","",VLOOKUP(テーブル15[[#This Row],[参加者ID]],参加者リスト[],2))</f>
        <v>FLYSKY</v>
      </c>
      <c r="C13" t="s">
        <v>735</v>
      </c>
      <c r="D13" t="s">
        <v>793</v>
      </c>
      <c r="E13" t="s">
        <v>802</v>
      </c>
      <c r="F13" t="s">
        <v>803</v>
      </c>
      <c r="G13" t="s">
        <v>804</v>
      </c>
      <c r="H13" s="26" t="s">
        <v>805</v>
      </c>
    </row>
    <row r="14" spans="1:8" ht="40" x14ac:dyDescent="0.3">
      <c r="A14">
        <v>22</v>
      </c>
      <c r="B14" t="str">
        <f>IF(VLOOKUP(テーブル15[[#This Row],[参加者ID]],参加者リスト[],2)="","",VLOOKUP(テーブル15[[#This Row],[参加者ID]],参加者リスト[],2))</f>
        <v>NOTE</v>
      </c>
      <c r="C14" t="s">
        <v>736</v>
      </c>
      <c r="D14" t="s">
        <v>783</v>
      </c>
      <c r="E14" t="s">
        <v>784</v>
      </c>
      <c r="F14" t="s">
        <v>785</v>
      </c>
      <c r="G14" t="s">
        <v>786</v>
      </c>
      <c r="H14" s="26" t="s">
        <v>787</v>
      </c>
    </row>
    <row r="15" spans="1:8" x14ac:dyDescent="0.3">
      <c r="A15">
        <v>23</v>
      </c>
      <c r="B15" t="str">
        <f>IF(VLOOKUP(テーブル15[[#This Row],[参加者ID]],参加者リスト[],2)="","",VLOOKUP(テーブル15[[#This Row],[参加者ID]],参加者リスト[],2))</f>
        <v>KANAK</v>
      </c>
      <c r="C15" t="s">
        <v>726</v>
      </c>
      <c r="D15" t="s">
        <v>772</v>
      </c>
      <c r="E15" t="s">
        <v>773</v>
      </c>
      <c r="F15" t="s">
        <v>774</v>
      </c>
      <c r="G15" t="s">
        <v>775</v>
      </c>
      <c r="H15" s="26" t="s">
        <v>776</v>
      </c>
    </row>
    <row r="16" spans="1:8" x14ac:dyDescent="0.3">
      <c r="A16">
        <v>24</v>
      </c>
      <c r="B16" t="str">
        <f>IF(VLOOKUP(テーブル15[[#This Row],[参加者ID]],参加者リスト[],2)="","",VLOOKUP(テーブル15[[#This Row],[参加者ID]],参加者リスト[],2))</f>
        <v>ぼ〜ん</v>
      </c>
      <c r="C16" t="s">
        <v>736</v>
      </c>
      <c r="D16" t="s">
        <v>745</v>
      </c>
      <c r="E16" t="s">
        <v>746</v>
      </c>
      <c r="F16" t="s">
        <v>747</v>
      </c>
      <c r="G16" t="s">
        <v>748</v>
      </c>
      <c r="H16" s="26" t="s">
        <v>749</v>
      </c>
    </row>
    <row r="17" spans="1:8" x14ac:dyDescent="0.3">
      <c r="A17">
        <v>29</v>
      </c>
      <c r="B17" t="str">
        <f>IF(VLOOKUP(テーブル15[[#This Row],[参加者ID]],参加者リスト[],2)="","",VLOOKUP(テーブル15[[#This Row],[参加者ID]],参加者リスト[],2))</f>
        <v>しゃー</v>
      </c>
      <c r="C17" t="s">
        <v>736</v>
      </c>
      <c r="D17" t="s">
        <v>738</v>
      </c>
      <c r="E17" t="s">
        <v>739</v>
      </c>
      <c r="F17" t="s">
        <v>740</v>
      </c>
      <c r="G17" t="s">
        <v>741</v>
      </c>
      <c r="H17" s="26" t="s">
        <v>742</v>
      </c>
    </row>
    <row r="18" spans="1:8" x14ac:dyDescent="0.3">
      <c r="A18">
        <v>31</v>
      </c>
      <c r="B18" t="str">
        <f>IF(VLOOKUP(テーブル15[[#This Row],[参加者ID]],参加者リスト[],2)="","",VLOOKUP(テーブル15[[#This Row],[参加者ID]],参加者リスト[],2))</f>
        <v>S-TORA</v>
      </c>
      <c r="C18" t="s">
        <v>737</v>
      </c>
      <c r="D18" t="s">
        <v>759</v>
      </c>
      <c r="E18" t="s">
        <v>680</v>
      </c>
      <c r="F18" t="s">
        <v>781</v>
      </c>
      <c r="G18" t="s">
        <v>778</v>
      </c>
      <c r="H18" s="26" t="s">
        <v>782</v>
      </c>
    </row>
    <row r="19" spans="1:8" x14ac:dyDescent="0.3">
      <c r="A19" s="27">
        <v>34</v>
      </c>
      <c r="B19" s="27" t="str">
        <f>IF(VLOOKUP(テーブル15[[#This Row],[参加者ID]],参加者リスト[],2)="","",VLOOKUP(テーブル15[[#This Row],[参加者ID]],参加者リスト[],2))</f>
        <v>STOICCCC</v>
      </c>
      <c r="C19" s="27" t="s">
        <v>736</v>
      </c>
      <c r="D19" s="27" t="s">
        <v>819</v>
      </c>
      <c r="E19" s="27" t="s">
        <v>820</v>
      </c>
      <c r="F19" s="27" t="s">
        <v>821</v>
      </c>
      <c r="G19" s="27" t="s">
        <v>822</v>
      </c>
      <c r="H19" s="28" t="s">
        <v>823</v>
      </c>
    </row>
    <row r="20" spans="1:8" x14ac:dyDescent="0.3">
      <c r="A20">
        <v>12</v>
      </c>
      <c r="B20" t="str">
        <f>IF(VLOOKUP(テーブル15[[#This Row],[参加者ID]],参加者リスト[],2)="","",VLOOKUP(テーブル15[[#This Row],[参加者ID]],参加者リスト[],2))</f>
        <v>KOMA27</v>
      </c>
      <c r="C20" t="s">
        <v>730</v>
      </c>
      <c r="D20" t="s">
        <v>809</v>
      </c>
      <c r="E20" t="s">
        <v>743</v>
      </c>
      <c r="F20" t="s">
        <v>743</v>
      </c>
      <c r="G20" t="s">
        <v>743</v>
      </c>
      <c r="H20" s="26" t="s">
        <v>743</v>
      </c>
    </row>
    <row r="21" spans="1:8" x14ac:dyDescent="0.3">
      <c r="A21">
        <v>15</v>
      </c>
      <c r="B21" t="str">
        <f>IF(VLOOKUP(テーブル15[[#This Row],[参加者ID]],参加者リスト[],2)="","",VLOOKUP(テーブル15[[#This Row],[参加者ID]],参加者リスト[],2))</f>
        <v>BAITO</v>
      </c>
      <c r="C21" t="s">
        <v>733</v>
      </c>
      <c r="D21" t="s">
        <v>723</v>
      </c>
      <c r="E21" t="s">
        <v>743</v>
      </c>
      <c r="F21" t="s">
        <v>744</v>
      </c>
      <c r="G21" t="s">
        <v>743</v>
      </c>
      <c r="H21" s="26" t="s">
        <v>744</v>
      </c>
    </row>
    <row r="22" spans="1:8" x14ac:dyDescent="0.3">
      <c r="A22">
        <v>33</v>
      </c>
      <c r="B22" t="str">
        <f>IF(VLOOKUP(テーブル15[[#This Row],[参加者ID]],参加者リスト[],2)="","",VLOOKUP(テーブル15[[#This Row],[参加者ID]],参加者リスト[],2))</f>
        <v>DDX</v>
      </c>
      <c r="C22" t="s">
        <v>736</v>
      </c>
      <c r="D22" t="s">
        <v>806</v>
      </c>
      <c r="E22" t="s">
        <v>743</v>
      </c>
      <c r="F22" t="s">
        <v>743</v>
      </c>
      <c r="G22" t="s">
        <v>743</v>
      </c>
      <c r="H22" s="26" t="s">
        <v>807</v>
      </c>
    </row>
  </sheetData>
  <phoneticPr fontId="2"/>
  <printOptions horizontalCentered="1" verticalCentered="1"/>
  <pageMargins left="0.30629921259842524" right="0.30629921259842524" top="0.35629921259842523" bottom="0.35629921259842523" header="0" footer="0"/>
  <pageSetup paperSize="9" scale="62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1" max="1" width="10" style="4" customWidth="1"/>
    <col min="2" max="2" width="21.42578125" style="4" customWidth="1"/>
  </cols>
  <sheetData>
    <row r="1" spans="1:11" x14ac:dyDescent="0.3">
      <c r="A1" s="4" t="s">
        <v>0</v>
      </c>
      <c r="B1" s="4" t="s">
        <v>1</v>
      </c>
      <c r="C1" s="4" t="s">
        <v>599</v>
      </c>
      <c r="D1" s="4" t="s">
        <v>600</v>
      </c>
      <c r="E1" s="4" t="s">
        <v>601</v>
      </c>
      <c r="F1" s="4" t="s">
        <v>602</v>
      </c>
      <c r="G1" s="14" t="s">
        <v>664</v>
      </c>
      <c r="H1" s="14" t="s">
        <v>665</v>
      </c>
      <c r="I1" s="14" t="s">
        <v>666</v>
      </c>
      <c r="J1" s="14" t="s">
        <v>662</v>
      </c>
      <c r="K1" s="14" t="s">
        <v>663</v>
      </c>
    </row>
    <row r="2" spans="1:11" x14ac:dyDescent="0.25">
      <c r="A2" s="4">
        <f>参加者リスト!$A2</f>
        <v>1</v>
      </c>
      <c r="B2" s="4" t="str">
        <f>IF(VLOOKUP(テーブル1[[#This Row],[参加者ID]],参加者リスト[],2)="","",VLOOKUP(テーブル1[[#This Row],[参加者ID]],参加者リスト[],2))</f>
        <v>ZUZULI</v>
      </c>
      <c r="C2">
        <v>1000000</v>
      </c>
      <c r="D2">
        <v>1000000</v>
      </c>
      <c r="E2">
        <v>1000000</v>
      </c>
      <c r="F2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J2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2">
        <f>IF(SUM(テーブル1[[#This Row],[1回戦合計]],テーブル1[[#This Row],[2回戦合計]])=0," ",SUM(テーブル1[[#This Row],[1回戦合計]],テーブル1[[#This Row],[2回戦合計]]))</f>
        <v>3000000</v>
      </c>
    </row>
    <row r="3" spans="1:11" x14ac:dyDescent="0.25">
      <c r="A3" s="4">
        <f>参加者リスト!$A3</f>
        <v>2</v>
      </c>
      <c r="B3" s="4" t="str">
        <f>IF(VLOOKUP(テーブル1[[#This Row],[参加者ID]],参加者リスト[],2)="","",VLOOKUP(テーブル1[[#This Row],[参加者ID]],参加者リスト[],2))</f>
        <v>ウィークリーの人</v>
      </c>
      <c r="C3">
        <v>1000000</v>
      </c>
      <c r="D3">
        <v>1000000</v>
      </c>
      <c r="E3">
        <v>1000000</v>
      </c>
      <c r="F3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G3">
        <v>1000000</v>
      </c>
      <c r="H3">
        <v>1000000</v>
      </c>
      <c r="I3">
        <v>1000000</v>
      </c>
      <c r="J3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3000000</v>
      </c>
      <c r="K3">
        <f>IF(SUM(テーブル1[[#This Row],[1回戦合計]],テーブル1[[#This Row],[2回戦合計]])=0," ",SUM(テーブル1[[#This Row],[1回戦合計]],テーブル1[[#This Row],[2回戦合計]]))</f>
        <v>6000000</v>
      </c>
    </row>
    <row r="4" spans="1:11" x14ac:dyDescent="0.25">
      <c r="A4" s="4">
        <f>参加者リスト!$A4</f>
        <v>3</v>
      </c>
      <c r="B4" s="4" t="str">
        <f>IF(VLOOKUP(テーブル1[[#This Row],[参加者ID]],参加者リスト[],2)="","",VLOOKUP(テーブル1[[#This Row],[参加者ID]],参加者リスト[],2))</f>
        <v>TUZURA#4</v>
      </c>
      <c r="C4">
        <v>993043</v>
      </c>
      <c r="D4">
        <v>994040</v>
      </c>
      <c r="E4">
        <v>998612</v>
      </c>
      <c r="F4">
        <f>IF(SUM(テーブル1[[#This Row],[Lo-Fi-M]],テーブル1[[#This Row],[ぬ？]],テーブル1[[#This Row],[Mr.REAPER]])=0," ",SUM(テーブル1[[#This Row],[Lo-Fi-M]],テーブル1[[#This Row],[ぬ？]],テーブル1[[#This Row],[Mr.REAPER]]))</f>
        <v>2985695</v>
      </c>
      <c r="G4">
        <v>990326</v>
      </c>
      <c r="H4">
        <v>992601</v>
      </c>
      <c r="I4">
        <v>989740</v>
      </c>
      <c r="J4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2972667</v>
      </c>
      <c r="K4">
        <f>IF(SUM(テーブル1[[#This Row],[1回戦合計]],テーブル1[[#This Row],[2回戦合計]])=0," ",SUM(テーブル1[[#This Row],[1回戦合計]],テーブル1[[#This Row],[2回戦合計]]))</f>
        <v>5958362</v>
      </c>
    </row>
    <row r="5" spans="1:11" x14ac:dyDescent="0.25">
      <c r="A5" s="4">
        <f>参加者リスト!$A5</f>
        <v>4</v>
      </c>
      <c r="B5" s="4" t="str">
        <f>IF(VLOOKUP(テーブル1[[#This Row],[参加者ID]],参加者リスト[],2)="","",VLOOKUP(テーブル1[[#This Row],[参加者ID]],参加者リスト[],2))</f>
        <v>かしぱん</v>
      </c>
      <c r="C5">
        <v>1000000</v>
      </c>
      <c r="D5">
        <v>1000000</v>
      </c>
      <c r="E5">
        <v>1000000</v>
      </c>
      <c r="F5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G5">
        <v>1000000</v>
      </c>
      <c r="H5">
        <v>1000000</v>
      </c>
      <c r="I5">
        <v>999145</v>
      </c>
      <c r="J5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2999145</v>
      </c>
      <c r="K5">
        <f>IF(SUM(テーブル1[[#This Row],[1回戦合計]],テーブル1[[#This Row],[2回戦合計]])=0," ",SUM(テーブル1[[#This Row],[1回戦合計]],テーブル1[[#This Row],[2回戦合計]]))</f>
        <v>5999145</v>
      </c>
    </row>
    <row r="6" spans="1:11" x14ac:dyDescent="0.25">
      <c r="A6" s="4">
        <f>参加者リスト!$A6</f>
        <v>5</v>
      </c>
      <c r="B6" s="4" t="str">
        <f>IF(VLOOKUP(テーブル1[[#This Row],[参加者ID]],参加者リスト[],2)="","",VLOOKUP(テーブル1[[#This Row],[参加者ID]],参加者リスト[],2))</f>
        <v>YUTTER</v>
      </c>
      <c r="C6">
        <v>1000000</v>
      </c>
      <c r="D6">
        <v>1000000</v>
      </c>
      <c r="E6">
        <v>1000000</v>
      </c>
      <c r="F6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G6">
        <v>999309</v>
      </c>
      <c r="H6">
        <v>998520</v>
      </c>
      <c r="I6">
        <v>1000000</v>
      </c>
      <c r="J6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2997829</v>
      </c>
      <c r="K6">
        <f>IF(SUM(テーブル1[[#This Row],[1回戦合計]],テーブル1[[#This Row],[2回戦合計]])=0," ",SUM(テーブル1[[#This Row],[1回戦合計]],テーブル1[[#This Row],[2回戦合計]]))</f>
        <v>5997829</v>
      </c>
    </row>
    <row r="7" spans="1:11" x14ac:dyDescent="0.25">
      <c r="A7" s="4">
        <f>参加者リスト!$A7</f>
        <v>6</v>
      </c>
      <c r="B7" s="4" t="str">
        <f>IF(VLOOKUP(テーブル1[[#This Row],[参加者ID]],参加者リスト[],2)="","",VLOOKUP(テーブル1[[#This Row],[参加者ID]],参加者リスト[],2))</f>
        <v>masamoi</v>
      </c>
      <c r="C7">
        <v>1000000</v>
      </c>
      <c r="D7">
        <v>999255</v>
      </c>
      <c r="E7">
        <v>1000000</v>
      </c>
      <c r="F7">
        <f>IF(SUM(テーブル1[[#This Row],[Lo-Fi-M]],テーブル1[[#This Row],[ぬ？]],テーブル1[[#This Row],[Mr.REAPER]])=0," ",SUM(テーブル1[[#This Row],[Lo-Fi-M]],テーブル1[[#This Row],[ぬ？]],テーブル1[[#This Row],[Mr.REAPER]]))</f>
        <v>2999255</v>
      </c>
      <c r="G7">
        <v>999309</v>
      </c>
      <c r="H7">
        <v>999260</v>
      </c>
      <c r="I7">
        <v>1000000</v>
      </c>
      <c r="J7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2998569</v>
      </c>
      <c r="K7">
        <f>IF(SUM(テーブル1[[#This Row],[1回戦合計]],テーブル1[[#This Row],[2回戦合計]])=0," ",SUM(テーブル1[[#This Row],[1回戦合計]],テーブル1[[#This Row],[2回戦合計]]))</f>
        <v>5997824</v>
      </c>
    </row>
    <row r="8" spans="1:11" x14ac:dyDescent="0.25">
      <c r="A8" s="4">
        <f>参加者リスト!$A8</f>
        <v>7</v>
      </c>
      <c r="B8" s="4" t="str">
        <f>IF(VLOOKUP(テーブル1[[#This Row],[参加者ID]],参加者リスト[],2)="","",VLOOKUP(テーブル1[[#This Row],[参加者ID]],参加者リスト[],2))</f>
        <v>T*CHA</v>
      </c>
      <c r="C8">
        <v>1000000</v>
      </c>
      <c r="D8">
        <v>1000000</v>
      </c>
      <c r="E8">
        <v>1000000</v>
      </c>
      <c r="F8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G8">
        <v>1000000</v>
      </c>
      <c r="H8">
        <v>1000000</v>
      </c>
      <c r="I8">
        <v>1000000</v>
      </c>
      <c r="J8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3000000</v>
      </c>
      <c r="K8">
        <f>IF(SUM(テーブル1[[#This Row],[1回戦合計]],テーブル1[[#This Row],[2回戦合計]])=0," ",SUM(テーブル1[[#This Row],[1回戦合計]],テーブル1[[#This Row],[2回戦合計]]))</f>
        <v>6000000</v>
      </c>
    </row>
    <row r="9" spans="1:11" x14ac:dyDescent="0.25">
      <c r="A9" s="4">
        <f>参加者リスト!$A9</f>
        <v>8</v>
      </c>
      <c r="B9" s="4" t="str">
        <f>IF(VLOOKUP(テーブル1[[#This Row],[参加者ID]],参加者リスト[],2)="","",VLOOKUP(テーブル1[[#This Row],[参加者ID]],参加者リスト[],2))</f>
        <v>EBA</v>
      </c>
      <c r="C9">
        <v>1000000</v>
      </c>
      <c r="D9">
        <v>998510</v>
      </c>
      <c r="E9">
        <v>1000000</v>
      </c>
      <c r="F9">
        <f>IF(SUM(テーブル1[[#This Row],[Lo-Fi-M]],テーブル1[[#This Row],[ぬ？]],テーブル1[[#This Row],[Mr.REAPER]])=0," ",SUM(テーブル1[[#This Row],[Lo-Fi-M]],テーブル1[[#This Row],[ぬ？]],テーブル1[[#This Row],[Mr.REAPER]]))</f>
        <v>2998510</v>
      </c>
      <c r="G9">
        <v>993781</v>
      </c>
      <c r="H9">
        <v>992600</v>
      </c>
      <c r="I9">
        <v>996580</v>
      </c>
      <c r="J9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2982961</v>
      </c>
      <c r="K9">
        <f>IF(SUM(テーブル1[[#This Row],[1回戦合計]],テーブル1[[#This Row],[2回戦合計]])=0," ",SUM(テーブル1[[#This Row],[1回戦合計]],テーブル1[[#This Row],[2回戦合計]]))</f>
        <v>5981471</v>
      </c>
    </row>
    <row r="10" spans="1:11" x14ac:dyDescent="0.25">
      <c r="A10" s="4">
        <f>参加者リスト!$A10</f>
        <v>9</v>
      </c>
      <c r="B10" s="4" t="str">
        <f>IF(VLOOKUP(テーブル1[[#This Row],[参加者ID]],参加者リスト[],2)="","",VLOOKUP(テーブル1[[#This Row],[参加者ID]],参加者リスト[],2))</f>
        <v>かご</v>
      </c>
      <c r="C10">
        <v>1000000</v>
      </c>
      <c r="D10">
        <v>1000000</v>
      </c>
      <c r="E10">
        <v>1000000</v>
      </c>
      <c r="F10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G10">
        <v>1000000</v>
      </c>
      <c r="H10">
        <v>1000000</v>
      </c>
      <c r="I10">
        <v>1000000</v>
      </c>
      <c r="J10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3000000</v>
      </c>
      <c r="K10">
        <f>IF(SUM(テーブル1[[#This Row],[1回戦合計]],テーブル1[[#This Row],[2回戦合計]])=0," ",SUM(テーブル1[[#This Row],[1回戦合計]],テーブル1[[#This Row],[2回戦合計]]))</f>
        <v>6000000</v>
      </c>
    </row>
    <row r="11" spans="1:11" x14ac:dyDescent="0.25">
      <c r="A11" s="4">
        <f>参加者リスト!$A11</f>
        <v>10</v>
      </c>
      <c r="B11" s="4" t="str">
        <f>IF(VLOOKUP(テーブル1[[#This Row],[参加者ID]],参加者リスト[],2)="","",VLOOKUP(テーブル1[[#This Row],[参加者ID]],参加者リスト[],2))</f>
        <v>LD.BROKN</v>
      </c>
      <c r="C11">
        <v>987635</v>
      </c>
      <c r="D11">
        <v>988080</v>
      </c>
      <c r="E11">
        <v>991672</v>
      </c>
      <c r="F11">
        <f>IF(SUM(テーブル1[[#This Row],[Lo-Fi-M]],テーブル1[[#This Row],[ぬ？]],テーブル1[[#This Row],[Mr.REAPER]])=0," ",SUM(テーブル1[[#This Row],[Lo-Fi-M]],テーブル1[[#This Row],[ぬ？]],テーブル1[[#This Row],[Mr.REAPER]]))</f>
        <v>2967387</v>
      </c>
      <c r="G11">
        <v>978587</v>
      </c>
      <c r="H11">
        <v>982982</v>
      </c>
      <c r="I11">
        <v>989742</v>
      </c>
      <c r="J11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2951311</v>
      </c>
      <c r="K11">
        <f>IF(SUM(テーブル1[[#This Row],[1回戦合計]],テーブル1[[#This Row],[2回戦合計]])=0," ",SUM(テーブル1[[#This Row],[1回戦合計]],テーブル1[[#This Row],[2回戦合計]]))</f>
        <v>5918698</v>
      </c>
    </row>
    <row r="12" spans="1:11" x14ac:dyDescent="0.25">
      <c r="A12" s="4">
        <f>参加者リスト!$A12</f>
        <v>11</v>
      </c>
      <c r="B12" s="4" t="str">
        <f>IF(VLOOKUP(テーブル1[[#This Row],[参加者ID]],参加者リスト[],2)="","",VLOOKUP(テーブル1[[#This Row],[参加者ID]],参加者リスト[],2))</f>
        <v>米田</v>
      </c>
      <c r="F12" t="str">
        <f>IF(SUM(テーブル1[[#This Row],[Lo-Fi-M]],テーブル1[[#This Row],[ぬ？]],テーブル1[[#This Row],[Mr.REAPER]])=0," ",SUM(テーブル1[[#This Row],[Lo-Fi-M]],テーブル1[[#This Row],[ぬ？]],テーブル1[[#This Row],[Mr.REAPER]]))</f>
        <v xml:space="preserve"> </v>
      </c>
      <c r="J12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12" t="str">
        <f>IF(SUM(テーブル1[[#This Row],[1回戦合計]],テーブル1[[#This Row],[2回戦合計]])=0," ",SUM(テーブル1[[#This Row],[1回戦合計]],テーブル1[[#This Row],[2回戦合計]]))</f>
        <v xml:space="preserve"> </v>
      </c>
    </row>
    <row r="13" spans="1:11" x14ac:dyDescent="0.25">
      <c r="A13" s="4">
        <f>参加者リスト!$A13</f>
        <v>12</v>
      </c>
      <c r="B13" s="4" t="str">
        <f>IF(VLOOKUP(テーブル1[[#This Row],[参加者ID]],参加者リスト[],2)="","",VLOOKUP(テーブル1[[#This Row],[参加者ID]],参加者リスト[],2))</f>
        <v>KOMA27</v>
      </c>
      <c r="C13">
        <v>999227</v>
      </c>
      <c r="D13">
        <v>1000000</v>
      </c>
      <c r="E13">
        <v>999306</v>
      </c>
      <c r="F13">
        <f>IF(SUM(テーブル1[[#This Row],[Lo-Fi-M]],テーブル1[[#This Row],[ぬ？]],テーブル1[[#This Row],[Mr.REAPER]])=0," ",SUM(テーブル1[[#This Row],[Lo-Fi-M]],テーブル1[[#This Row],[ぬ？]],テーブル1[[#This Row],[Mr.REAPER]]))</f>
        <v>2998533</v>
      </c>
      <c r="G13">
        <v>995855</v>
      </c>
      <c r="H13">
        <v>996301</v>
      </c>
      <c r="I13">
        <v>1000000</v>
      </c>
      <c r="J13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2992156</v>
      </c>
      <c r="K13">
        <f>IF(SUM(テーブル1[[#This Row],[1回戦合計]],テーブル1[[#This Row],[2回戦合計]])=0," ",SUM(テーブル1[[#This Row],[1回戦合計]],テーブル1[[#This Row],[2回戦合計]]))</f>
        <v>5990689</v>
      </c>
    </row>
    <row r="14" spans="1:11" x14ac:dyDescent="0.25">
      <c r="A14" s="4">
        <f>参加者リスト!$A14</f>
        <v>13</v>
      </c>
      <c r="B14" s="4" t="str">
        <f>IF(VLOOKUP(テーブル1[[#This Row],[参加者ID]],参加者リスト[],2)="","",VLOOKUP(テーブル1[[#This Row],[参加者ID]],参加者リスト[],2))</f>
        <v>J4QK.A</v>
      </c>
      <c r="C14">
        <v>1000000</v>
      </c>
      <c r="D14">
        <v>1000000</v>
      </c>
      <c r="E14">
        <v>1000000</v>
      </c>
      <c r="F14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G14">
        <v>998618</v>
      </c>
      <c r="H14">
        <v>998520</v>
      </c>
      <c r="I14">
        <v>999145</v>
      </c>
      <c r="J14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2996283</v>
      </c>
      <c r="K14">
        <f>IF(SUM(テーブル1[[#This Row],[1回戦合計]],テーブル1[[#This Row],[2回戦合計]])=0," ",SUM(テーブル1[[#This Row],[1回戦合計]],テーブル1[[#This Row],[2回戦合計]]))</f>
        <v>5996283</v>
      </c>
    </row>
    <row r="15" spans="1:11" x14ac:dyDescent="0.25">
      <c r="A15" s="4">
        <f>参加者リスト!$A15</f>
        <v>14</v>
      </c>
      <c r="B15" s="4" t="str">
        <f>IF(VLOOKUP(テーブル1[[#This Row],[参加者ID]],参加者リスト[],2)="","",VLOOKUP(テーブル1[[#This Row],[参加者ID]],参加者リスト[],2))</f>
        <v>ゆずたん</v>
      </c>
      <c r="C15">
        <v>1000000</v>
      </c>
      <c r="D15">
        <v>1000000</v>
      </c>
      <c r="E15">
        <v>1000000</v>
      </c>
      <c r="F15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G15">
        <v>995854</v>
      </c>
      <c r="H15">
        <v>997780</v>
      </c>
      <c r="I15">
        <v>993160</v>
      </c>
      <c r="J15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2986794</v>
      </c>
      <c r="K15">
        <f>IF(SUM(テーブル1[[#This Row],[1回戦合計]],テーブル1[[#This Row],[2回戦合計]])=0," ",SUM(テーブル1[[#This Row],[1回戦合計]],テーブル1[[#This Row],[2回戦合計]]))</f>
        <v>5986794</v>
      </c>
    </row>
    <row r="16" spans="1:11" x14ac:dyDescent="0.25">
      <c r="A16" s="4">
        <f>参加者リスト!$A16</f>
        <v>15</v>
      </c>
      <c r="B16" s="4" t="str">
        <f>IF(VLOOKUP(テーブル1[[#This Row],[参加者ID]],参加者リスト[],2)="","",VLOOKUP(テーブル1[[#This Row],[参加者ID]],参加者リスト[],2))</f>
        <v>BAITO</v>
      </c>
      <c r="C16">
        <v>998454</v>
      </c>
      <c r="D16">
        <v>999255</v>
      </c>
      <c r="E16">
        <v>998612</v>
      </c>
      <c r="F16">
        <f>IF(SUM(テーブル1[[#This Row],[Lo-Fi-M]],テーブル1[[#This Row],[ぬ？]],テーブル1[[#This Row],[Mr.REAPER]])=0," ",SUM(テーブル1[[#This Row],[Lo-Fi-M]],テーブル1[[#This Row],[ぬ？]],テーブル1[[#This Row],[Mr.REAPER]]))</f>
        <v>2996321</v>
      </c>
      <c r="G16">
        <v>998618</v>
      </c>
      <c r="H16">
        <v>997780</v>
      </c>
      <c r="I16">
        <v>998290</v>
      </c>
      <c r="J16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2994688</v>
      </c>
      <c r="K16">
        <f>IF(SUM(テーブル1[[#This Row],[1回戦合計]],テーブル1[[#This Row],[2回戦合計]])=0," ",SUM(テーブル1[[#This Row],[1回戦合計]],テーブル1[[#This Row],[2回戦合計]]))</f>
        <v>5991009</v>
      </c>
    </row>
    <row r="17" spans="1:11" x14ac:dyDescent="0.25">
      <c r="A17" s="4">
        <f>参加者リスト!$A17</f>
        <v>16</v>
      </c>
      <c r="B17" s="4" t="str">
        <f>IF(VLOOKUP(テーブル1[[#This Row],[参加者ID]],参加者リスト[],2)="","",VLOOKUP(テーブル1[[#This Row],[参加者ID]],参加者リスト[],2))</f>
        <v>さんらいく</v>
      </c>
      <c r="C17">
        <v>1000000</v>
      </c>
      <c r="D17">
        <v>1000000</v>
      </c>
      <c r="E17">
        <v>1000000</v>
      </c>
      <c r="F17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J17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17">
        <f>IF(SUM(テーブル1[[#This Row],[1回戦合計]],テーブル1[[#This Row],[2回戦合計]])=0," ",SUM(テーブル1[[#This Row],[1回戦合計]],テーブル1[[#This Row],[2回戦合計]]))</f>
        <v>3000000</v>
      </c>
    </row>
    <row r="18" spans="1:11" x14ac:dyDescent="0.25">
      <c r="A18" s="4">
        <f>参加者リスト!$A18</f>
        <v>17</v>
      </c>
      <c r="B18" s="4" t="str">
        <f>IF(VLOOKUP(テーブル1[[#This Row],[参加者ID]],参加者リスト[],2)="","",VLOOKUP(テーブル1[[#This Row],[参加者ID]],参加者リスト[],2))</f>
        <v>てあら</v>
      </c>
      <c r="C18">
        <v>994590</v>
      </c>
      <c r="D18">
        <v>994785</v>
      </c>
      <c r="E18">
        <v>997918</v>
      </c>
      <c r="F18">
        <f>IF(SUM(テーブル1[[#This Row],[Lo-Fi-M]],テーブル1[[#This Row],[ぬ？]],テーブル1[[#This Row],[Mr.REAPER]])=0," ",SUM(テーブル1[[#This Row],[Lo-Fi-M]],テーブル1[[#This Row],[ぬ？]],テーブル1[[#This Row],[Mr.REAPER]]))</f>
        <v>2987293</v>
      </c>
      <c r="J18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18">
        <f>IF(SUM(テーブル1[[#This Row],[1回戦合計]],テーブル1[[#This Row],[2回戦合計]])=0," ",SUM(テーブル1[[#This Row],[1回戦合計]],テーブル1[[#This Row],[2回戦合計]]))</f>
        <v>2987293</v>
      </c>
    </row>
    <row r="19" spans="1:11" x14ac:dyDescent="0.25">
      <c r="A19" s="4">
        <f>参加者リスト!$A19</f>
        <v>18</v>
      </c>
      <c r="B19" s="4" t="str">
        <f>IF(VLOOKUP(テーブル1[[#This Row],[参加者ID]],参加者リスト[],2)="","",VLOOKUP(テーブル1[[#This Row],[参加者ID]],参加者リスト[],2))</f>
        <v>のあたま</v>
      </c>
      <c r="C19">
        <v>990725</v>
      </c>
      <c r="D19">
        <v>999255</v>
      </c>
      <c r="E19">
        <v>999306</v>
      </c>
      <c r="F19">
        <f>IF(SUM(テーブル1[[#This Row],[Lo-Fi-M]],テーブル1[[#This Row],[ぬ？]],テーブル1[[#This Row],[Mr.REAPER]])=0," ",SUM(テーブル1[[#This Row],[Lo-Fi-M]],テーブル1[[#This Row],[ぬ？]],テーブル1[[#This Row],[Mr.REAPER]]))</f>
        <v>2989286</v>
      </c>
      <c r="G19">
        <v>993781</v>
      </c>
      <c r="H19">
        <v>997780</v>
      </c>
      <c r="I19">
        <v>993160</v>
      </c>
      <c r="J19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2984721</v>
      </c>
      <c r="K19">
        <f>IF(SUM(テーブル1[[#This Row],[1回戦合計]],テーブル1[[#This Row],[2回戦合計]])=0," ",SUM(テーブル1[[#This Row],[1回戦合計]],テーブル1[[#This Row],[2回戦合計]]))</f>
        <v>5974007</v>
      </c>
    </row>
    <row r="20" spans="1:11" x14ac:dyDescent="0.25">
      <c r="A20" s="4">
        <f>参加者リスト!$A20</f>
        <v>19</v>
      </c>
      <c r="B20" s="4" t="str">
        <f>IF(VLOOKUP(テーブル1[[#This Row],[参加者ID]],参加者リスト[],2)="","",VLOOKUP(テーブル1[[#This Row],[参加者ID]],参加者リスト[],2))</f>
        <v>AK*2Y</v>
      </c>
      <c r="C20">
        <v>996908</v>
      </c>
      <c r="D20">
        <v>996275</v>
      </c>
      <c r="E20">
        <v>999306</v>
      </c>
      <c r="F20">
        <f>IF(SUM(テーブル1[[#This Row],[Lo-Fi-M]],テーブル1[[#This Row],[ぬ？]],テーブル1[[#This Row],[Mr.REAPER]])=0," ",SUM(テーブル1[[#This Row],[Lo-Fi-M]],テーブル1[[#This Row],[ぬ？]],テーブル1[[#This Row],[Mr.REAPER]]))</f>
        <v>2992489</v>
      </c>
      <c r="G20">
        <v>993782</v>
      </c>
      <c r="H20">
        <v>991860</v>
      </c>
      <c r="I20">
        <v>994016</v>
      </c>
      <c r="J20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2979658</v>
      </c>
      <c r="K20">
        <f>IF(SUM(テーブル1[[#This Row],[1回戦合計]],テーブル1[[#This Row],[2回戦合計]])=0," ",SUM(テーブル1[[#This Row],[1回戦合計]],テーブル1[[#This Row],[2回戦合計]]))</f>
        <v>5972147</v>
      </c>
    </row>
    <row r="21" spans="1:11" x14ac:dyDescent="0.25">
      <c r="A21" s="4">
        <f>参加者リスト!$A21</f>
        <v>20</v>
      </c>
      <c r="B21" s="4" t="str">
        <f>IF(VLOOKUP(テーブル1[[#This Row],[参加者ID]],参加者リスト[],2)="","",VLOOKUP(テーブル1[[#This Row],[参加者ID]],参加者リスト[],2))</f>
        <v>PESCE</v>
      </c>
      <c r="C21">
        <v>982994</v>
      </c>
      <c r="D21">
        <v>991805</v>
      </c>
      <c r="E21">
        <v>994448</v>
      </c>
      <c r="F21">
        <f>IF(SUM(テーブル1[[#This Row],[Lo-Fi-M]],テーブル1[[#This Row],[ぬ？]],テーブル1[[#This Row],[Mr.REAPER]])=0," ",SUM(テーブル1[[#This Row],[Lo-Fi-M]],テーブル1[[#This Row],[ぬ？]],テーブル1[[#This Row],[Mr.REAPER]]))</f>
        <v>2969247</v>
      </c>
      <c r="G21">
        <v>979962</v>
      </c>
      <c r="H21">
        <v>975581</v>
      </c>
      <c r="I21">
        <v>988885</v>
      </c>
      <c r="J21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2944428</v>
      </c>
      <c r="K21">
        <f>IF(SUM(テーブル1[[#This Row],[1回戦合計]],テーブル1[[#This Row],[2回戦合計]])=0," ",SUM(テーブル1[[#This Row],[1回戦合計]],テーブル1[[#This Row],[2回戦合計]]))</f>
        <v>5913675</v>
      </c>
    </row>
    <row r="22" spans="1:11" x14ac:dyDescent="0.25">
      <c r="A22" s="4">
        <f>参加者リスト!$A22</f>
        <v>21</v>
      </c>
      <c r="B22" s="4" t="str">
        <f>IF(VLOOKUP(テーブル1[[#This Row],[参加者ID]],参加者リスト[],2)="","",VLOOKUP(テーブル1[[#This Row],[参加者ID]],参加者リスト[],2))</f>
        <v>FLYSKY</v>
      </c>
      <c r="C22">
        <v>996135</v>
      </c>
      <c r="D22">
        <v>995530</v>
      </c>
      <c r="E22">
        <v>998612</v>
      </c>
      <c r="F22">
        <f>IF(SUM(テーブル1[[#This Row],[Lo-Fi-M]],テーブル1[[#This Row],[ぬ？]],テーブル1[[#This Row],[Mr.REAPER]])=0," ",SUM(テーブル1[[#This Row],[Lo-Fi-M]],テーブル1[[#This Row],[ぬ？]],テーブル1[[#This Row],[Mr.REAPER]]))</f>
        <v>2990277</v>
      </c>
      <c r="G22">
        <v>996545</v>
      </c>
      <c r="H22">
        <v>999260</v>
      </c>
      <c r="I22">
        <v>994870</v>
      </c>
      <c r="J22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2990675</v>
      </c>
      <c r="K22">
        <f>IF(SUM(テーブル1[[#This Row],[1回戦合計]],テーブル1[[#This Row],[2回戦合計]])=0," ",SUM(テーブル1[[#This Row],[1回戦合計]],テーブル1[[#This Row],[2回戦合計]]))</f>
        <v>5980952</v>
      </c>
    </row>
    <row r="23" spans="1:11" x14ac:dyDescent="0.25">
      <c r="A23" s="4">
        <f>参加者リスト!$A23</f>
        <v>22</v>
      </c>
      <c r="B23" s="4" t="str">
        <f>IF(VLOOKUP(テーブル1[[#This Row],[参加者ID]],参加者リスト[],2)="","",VLOOKUP(テーブル1[[#This Row],[参加者ID]],参加者リスト[],2))</f>
        <v>NOTE</v>
      </c>
      <c r="C23">
        <v>996908</v>
      </c>
      <c r="D23">
        <v>994785</v>
      </c>
      <c r="E23">
        <v>997224</v>
      </c>
      <c r="F23">
        <f>IF(SUM(テーブル1[[#This Row],[Lo-Fi-M]],テーブル1[[#This Row],[ぬ？]],テーブル1[[#This Row],[Mr.REAPER]])=0," ",SUM(テーブル1[[#This Row],[Lo-Fi-M]],テーブル1[[#This Row],[ぬ？]],テーブル1[[#This Row],[Mr.REAPER]]))</f>
        <v>2988917</v>
      </c>
      <c r="G23">
        <v>993091</v>
      </c>
      <c r="H23">
        <v>988161</v>
      </c>
      <c r="I23">
        <v>996581</v>
      </c>
      <c r="J23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2977833</v>
      </c>
      <c r="K23">
        <f>IF(SUM(テーブル1[[#This Row],[1回戦合計]],テーブル1[[#This Row],[2回戦合計]])=0," ",SUM(テーブル1[[#This Row],[1回戦合計]],テーブル1[[#This Row],[2回戦合計]]))</f>
        <v>5966750</v>
      </c>
    </row>
    <row r="24" spans="1:11" x14ac:dyDescent="0.25">
      <c r="A24" s="4">
        <f>参加者リスト!$A24</f>
        <v>23</v>
      </c>
      <c r="B24" s="4" t="str">
        <f>IF(VLOOKUP(テーブル1[[#This Row],[参加者ID]],参加者リスト[],2)="","",VLOOKUP(テーブル1[[#This Row],[参加者ID]],参加者リスト[],2))</f>
        <v>KANAK</v>
      </c>
      <c r="C24">
        <v>996135</v>
      </c>
      <c r="D24">
        <v>997020</v>
      </c>
      <c r="E24">
        <v>1000000</v>
      </c>
      <c r="F24">
        <f>IF(SUM(テーブル1[[#This Row],[Lo-Fi-M]],テーブル1[[#This Row],[ぬ？]],テーブル1[[#This Row],[Mr.REAPER]])=0," ",SUM(テーブル1[[#This Row],[Lo-Fi-M]],テーブル1[[#This Row],[ぬ？]],テーブル1[[#This Row],[Mr.REAPER]]))</f>
        <v>2993155</v>
      </c>
      <c r="G24">
        <v>995163</v>
      </c>
      <c r="H24">
        <v>986683</v>
      </c>
      <c r="I24">
        <v>993160</v>
      </c>
      <c r="J24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2975006</v>
      </c>
      <c r="K24">
        <f>IF(SUM(テーブル1[[#This Row],[1回戦合計]],テーブル1[[#This Row],[2回戦合計]])=0," ",SUM(テーブル1[[#This Row],[1回戦合計]],テーブル1[[#This Row],[2回戦合計]]))</f>
        <v>5968161</v>
      </c>
    </row>
    <row r="25" spans="1:11" x14ac:dyDescent="0.25">
      <c r="A25" s="4">
        <f>参加者リスト!$A25</f>
        <v>24</v>
      </c>
      <c r="B25" s="4" t="str">
        <f>IF(VLOOKUP(テーブル1[[#This Row],[参加者ID]],参加者リスト[],2)="","",VLOOKUP(テーブル1[[#This Row],[参加者ID]],参加者リスト[],2))</f>
        <v>ぼ〜ん</v>
      </c>
      <c r="C25">
        <v>999227</v>
      </c>
      <c r="D25">
        <v>998510</v>
      </c>
      <c r="E25">
        <v>1000000</v>
      </c>
      <c r="F25">
        <f>IF(SUM(テーブル1[[#This Row],[Lo-Fi-M]],テーブル1[[#This Row],[ぬ？]],テーブル1[[#This Row],[Mr.REAPER]])=0," ",SUM(テーブル1[[#This Row],[Lo-Fi-M]],テーブル1[[#This Row],[ぬ？]],テーブル1[[#This Row],[Mr.REAPER]]))</f>
        <v>2997737</v>
      </c>
      <c r="G25">
        <v>999309</v>
      </c>
      <c r="H25">
        <v>999260</v>
      </c>
      <c r="I25">
        <v>998290</v>
      </c>
      <c r="J25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2996859</v>
      </c>
      <c r="K25">
        <f>IF(SUM(テーブル1[[#This Row],[1回戦合計]],テーブル1[[#This Row],[2回戦合計]])=0," ",SUM(テーブル1[[#This Row],[1回戦合計]],テーブル1[[#This Row],[2回戦合計]]))</f>
        <v>5994596</v>
      </c>
    </row>
    <row r="26" spans="1:11" x14ac:dyDescent="0.25">
      <c r="A26" s="4">
        <f>参加者リスト!$A26</f>
        <v>25</v>
      </c>
      <c r="B26" s="4" t="str">
        <f>IF(VLOOKUP(テーブル1[[#This Row],[参加者ID]],参加者リスト[],2)="","",VLOOKUP(テーブル1[[#This Row],[参加者ID]],参加者リスト[],2))</f>
        <v>すとろう</v>
      </c>
      <c r="C26">
        <v>986860</v>
      </c>
      <c r="D26">
        <v>985845</v>
      </c>
      <c r="E26">
        <v>997918</v>
      </c>
      <c r="F26">
        <f>IF(SUM(テーブル1[[#This Row],[Lo-Fi-M]],テーブル1[[#This Row],[ぬ？]],テーブル1[[#This Row],[Mr.REAPER]])=0," ",SUM(テーブル1[[#This Row],[Lo-Fi-M]],テーブル1[[#This Row],[ぬ？]],テーブル1[[#This Row],[Mr.REAPER]]))</f>
        <v>2970623</v>
      </c>
      <c r="G26">
        <v>978580</v>
      </c>
      <c r="H26">
        <v>967445</v>
      </c>
      <c r="I26">
        <v>984611</v>
      </c>
      <c r="J26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2930636</v>
      </c>
      <c r="K26">
        <f>IF(SUM(テーブル1[[#This Row],[1回戦合計]],テーブル1[[#This Row],[2回戦合計]])=0," ",SUM(テーブル1[[#This Row],[1回戦合計]],テーブル1[[#This Row],[2回戦合計]]))</f>
        <v>5901259</v>
      </c>
    </row>
    <row r="27" spans="1:11" x14ac:dyDescent="0.25">
      <c r="A27" s="4">
        <f>参加者リスト!$A27</f>
        <v>26</v>
      </c>
      <c r="B27" s="4" t="str">
        <f>IF(VLOOKUP(テーブル1[[#This Row],[参加者ID]],参加者リスト[],2)="","",VLOOKUP(テーブル1[[#This Row],[参加者ID]],参加者リスト[],2))</f>
        <v>テティス</v>
      </c>
      <c r="C27">
        <v>976040</v>
      </c>
      <c r="D27">
        <v>948595</v>
      </c>
      <c r="E27">
        <v>990284</v>
      </c>
      <c r="F27">
        <f>IF(SUM(テーブル1[[#This Row],[Lo-Fi-M]],テーブル1[[#This Row],[ぬ？]],テーブル1[[#This Row],[Mr.REAPER]])=0," ",SUM(テーブル1[[#This Row],[Lo-Fi-M]],テーブル1[[#This Row],[ぬ？]],テーブル1[[#This Row],[Mr.REAPER]]))</f>
        <v>2914919</v>
      </c>
      <c r="J27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27">
        <f>IF(SUM(テーブル1[[#This Row],[1回戦合計]],テーブル1[[#This Row],[2回戦合計]])=0," ",SUM(テーブル1[[#This Row],[1回戦合計]],テーブル1[[#This Row],[2回戦合計]]))</f>
        <v>2914919</v>
      </c>
    </row>
    <row r="28" spans="1:11" x14ac:dyDescent="0.25">
      <c r="A28" s="4">
        <f>参加者リスト!$A28</f>
        <v>27</v>
      </c>
      <c r="B28" s="4" t="str">
        <f>IF(VLOOKUP(テーブル1[[#This Row],[参加者ID]],参加者リスト[],2)="","",VLOOKUP(テーブル1[[#This Row],[参加者ID]],参加者リスト[],2))</f>
        <v>朝咲</v>
      </c>
      <c r="C28">
        <v>967538</v>
      </c>
      <c r="D28">
        <v>972435</v>
      </c>
      <c r="E28">
        <v>990284</v>
      </c>
      <c r="F28">
        <f>IF(SUM(テーブル1[[#This Row],[Lo-Fi-M]],テーブル1[[#This Row],[ぬ？]],テーブル1[[#This Row],[Mr.REAPER]])=0," ",SUM(テーブル1[[#This Row],[Lo-Fi-M]],テーブル1[[#This Row],[ぬ？]],テーブル1[[#This Row],[Mr.REAPER]]))</f>
        <v>2930257</v>
      </c>
      <c r="G28">
        <v>957161</v>
      </c>
      <c r="H28">
        <v>954864</v>
      </c>
      <c r="I28">
        <v>966655</v>
      </c>
      <c r="J28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2878680</v>
      </c>
      <c r="K28">
        <f>IF(SUM(テーブル1[[#This Row],[1回戦合計]],テーブル1[[#This Row],[2回戦合計]])=0," ",SUM(テーブル1[[#This Row],[1回戦合計]],テーブル1[[#This Row],[2回戦合計]]))</f>
        <v>5808937</v>
      </c>
    </row>
    <row r="29" spans="1:11" x14ac:dyDescent="0.25">
      <c r="A29" s="4">
        <f>参加者リスト!$A29</f>
        <v>28</v>
      </c>
      <c r="B29" s="4" t="str">
        <f>IF(VLOOKUP(テーブル1[[#This Row],[参加者ID]],参加者リスト[],2)="","",VLOOKUP(テーブル1[[#This Row],[参加者ID]],参加者リスト[],2))</f>
        <v>菓子</v>
      </c>
      <c r="C29">
        <v>1000000</v>
      </c>
      <c r="D29">
        <v>998510</v>
      </c>
      <c r="E29">
        <v>999306</v>
      </c>
      <c r="F29">
        <f>IF(SUM(テーブル1[[#This Row],[Lo-Fi-M]],テーブル1[[#This Row],[ぬ？]],テーブル1[[#This Row],[Mr.REAPER]])=0," ",SUM(テーブル1[[#This Row],[Lo-Fi-M]],テーブル1[[#This Row],[ぬ？]],テーブル1[[#This Row],[Mr.REAPER]]))</f>
        <v>2997816</v>
      </c>
      <c r="G29">
        <v>997927</v>
      </c>
      <c r="H29">
        <v>999260</v>
      </c>
      <c r="I29">
        <v>1000000</v>
      </c>
      <c r="J29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2997187</v>
      </c>
      <c r="K29">
        <f>IF(SUM(テーブル1[[#This Row],[1回戦合計]],テーブル1[[#This Row],[2回戦合計]])=0," ",SUM(テーブル1[[#This Row],[1回戦合計]],テーブル1[[#This Row],[2回戦合計]]))</f>
        <v>5995003</v>
      </c>
    </row>
    <row r="30" spans="1:11" x14ac:dyDescent="0.25">
      <c r="A30" s="4">
        <f>参加者リスト!$A30</f>
        <v>29</v>
      </c>
      <c r="B30" s="4" t="str">
        <f>IF(VLOOKUP(テーブル1[[#This Row],[参加者ID]],参加者リスト[],2)="","",VLOOKUP(テーブル1[[#This Row],[参加者ID]],参加者リスト[],2))</f>
        <v>しゃー</v>
      </c>
      <c r="C30">
        <v>999227</v>
      </c>
      <c r="D30">
        <v>999255</v>
      </c>
      <c r="E30">
        <v>999306</v>
      </c>
      <c r="F30">
        <f>IF(SUM(テーブル1[[#This Row],[Lo-Fi-M]],テーブル1[[#This Row],[ぬ？]],テーブル1[[#This Row],[Mr.REAPER]])=0," ",SUM(テーブル1[[#This Row],[Lo-Fi-M]],テーブル1[[#This Row],[ぬ？]],テーブル1[[#This Row],[Mr.REAPER]]))</f>
        <v>2997788</v>
      </c>
      <c r="G30">
        <v>999309</v>
      </c>
      <c r="H30">
        <v>999260</v>
      </c>
      <c r="I30">
        <v>999145</v>
      </c>
      <c r="J30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2997714</v>
      </c>
      <c r="K30">
        <f>IF(SUM(テーブル1[[#This Row],[1回戦合計]],テーブル1[[#This Row],[2回戦合計]])=0," ",SUM(テーブル1[[#This Row],[1回戦合計]],テーブル1[[#This Row],[2回戦合計]]))</f>
        <v>5995502</v>
      </c>
    </row>
    <row r="31" spans="1:11" x14ac:dyDescent="0.25">
      <c r="A31" s="4">
        <f>参加者リスト!$A31</f>
        <v>30</v>
      </c>
      <c r="B31" s="4" t="str">
        <f>IF(VLOOKUP(テーブル1[[#This Row],[参加者ID]],参加者リスト[],2)="","",VLOOKUP(テーブル1[[#This Row],[参加者ID]],参加者リスト[],2))</f>
        <v>へめれ</v>
      </c>
      <c r="C31">
        <v>1000000</v>
      </c>
      <c r="D31">
        <v>1000000</v>
      </c>
      <c r="E31">
        <v>1000000</v>
      </c>
      <c r="F31">
        <f>IF(SUM(テーブル1[[#This Row],[Lo-Fi-M]],テーブル1[[#This Row],[ぬ？]],テーブル1[[#This Row],[Mr.REAPER]])=0," ",SUM(テーブル1[[#This Row],[Lo-Fi-M]],テーブル1[[#This Row],[ぬ？]],テーブル1[[#This Row],[Mr.REAPER]]))</f>
        <v>3000000</v>
      </c>
      <c r="G31">
        <v>999309</v>
      </c>
      <c r="H31">
        <v>1000000</v>
      </c>
      <c r="I31">
        <v>1000000</v>
      </c>
      <c r="J31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2999309</v>
      </c>
      <c r="K31">
        <f>IF(SUM(テーブル1[[#This Row],[1回戦合計]],テーブル1[[#This Row],[2回戦合計]])=0," ",SUM(テーブル1[[#This Row],[1回戦合計]],テーブル1[[#This Row],[2回戦合計]]))</f>
        <v>5999309</v>
      </c>
    </row>
    <row r="32" spans="1:11" x14ac:dyDescent="0.3">
      <c r="A32" s="4">
        <f>参加者リスト!$A32</f>
        <v>31</v>
      </c>
      <c r="B32" s="4" t="str">
        <f>IF(VLOOKUP(テーブル1[[#This Row],[参加者ID]],参加者リスト[],2)="","",VLOOKUP(テーブル1[[#This Row],[参加者ID]],参加者リスト[],2))</f>
        <v>S-TORA</v>
      </c>
      <c r="F32" t="str">
        <f>IF(SUM(テーブル1[[#This Row],[Lo-Fi-M]],テーブル1[[#This Row],[ぬ？]],テーブル1[[#This Row],[Mr.REAPER]])=0," ",SUM(テーブル1[[#This Row],[Lo-Fi-M]],テーブル1[[#This Row],[ぬ？]],テーブル1[[#This Row],[Mr.REAPER]]))</f>
        <v xml:space="preserve"> </v>
      </c>
      <c r="J32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32" t="str">
        <f>IF(SUM(テーブル1[[#This Row],[1回戦合計]],テーブル1[[#This Row],[2回戦合計]])=0," ",SUM(テーブル1[[#This Row],[1回戦合計]],テーブル1[[#This Row],[2回戦合計]]))</f>
        <v xml:space="preserve"> </v>
      </c>
    </row>
    <row r="33" spans="1:11" x14ac:dyDescent="0.3">
      <c r="A33" s="4">
        <f>参加者リスト!$A33</f>
        <v>32</v>
      </c>
      <c r="B33" s="4" t="str">
        <f>IF(VLOOKUP(テーブル1[[#This Row],[参加者ID]],参加者リスト[],2)="","",VLOOKUP(テーブル1[[#This Row],[参加者ID]],参加者リスト[],2))</f>
        <v>シギ</v>
      </c>
      <c r="F33" t="str">
        <f>IF(SUM(テーブル1[[#This Row],[Lo-Fi-M]],テーブル1[[#This Row],[ぬ？]],テーブル1[[#This Row],[Mr.REAPER]])=0," ",SUM(テーブル1[[#This Row],[Lo-Fi-M]],テーブル1[[#This Row],[ぬ？]],テーブル1[[#This Row],[Mr.REAPER]]))</f>
        <v xml:space="preserve"> </v>
      </c>
      <c r="J33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33" t="str">
        <f>IF(SUM(テーブル1[[#This Row],[1回戦合計]],テーブル1[[#This Row],[2回戦合計]])=0," ",SUM(テーブル1[[#This Row],[1回戦合計]],テーブル1[[#This Row],[2回戦合計]]))</f>
        <v xml:space="preserve"> </v>
      </c>
    </row>
    <row r="34" spans="1:11" x14ac:dyDescent="0.3">
      <c r="A34" s="4">
        <f>参加者リスト!$A34</f>
        <v>33</v>
      </c>
      <c r="B34" s="4" t="str">
        <f>IF(VLOOKUP(テーブル1[[#This Row],[参加者ID]],参加者リスト[],2)="","",VLOOKUP(テーブル1[[#This Row],[参加者ID]],参加者リスト[],2))</f>
        <v>DDX</v>
      </c>
      <c r="F34" t="str">
        <f>IF(SUM(テーブル1[[#This Row],[Lo-Fi-M]],テーブル1[[#This Row],[ぬ？]],テーブル1[[#This Row],[Mr.REAPER]])=0," ",SUM(テーブル1[[#This Row],[Lo-Fi-M]],テーブル1[[#This Row],[ぬ？]],テーブル1[[#This Row],[Mr.REAPER]]))</f>
        <v xml:space="preserve"> </v>
      </c>
      <c r="J34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34" t="str">
        <f>IF(SUM(テーブル1[[#This Row],[1回戦合計]],テーブル1[[#This Row],[2回戦合計]])=0," ",SUM(テーブル1[[#This Row],[1回戦合計]],テーブル1[[#This Row],[2回戦合計]]))</f>
        <v xml:space="preserve"> </v>
      </c>
    </row>
    <row r="35" spans="1:11" x14ac:dyDescent="0.3">
      <c r="A35" s="4">
        <f>参加者リスト!$A35</f>
        <v>34</v>
      </c>
      <c r="B35" s="4" t="str">
        <f>IF(VLOOKUP(テーブル1[[#This Row],[参加者ID]],参加者リスト[],2)="","",VLOOKUP(テーブル1[[#This Row],[参加者ID]],参加者リスト[],2))</f>
        <v>STOICCCC</v>
      </c>
      <c r="F35" t="str">
        <f>IF(SUM(テーブル1[[#This Row],[Lo-Fi-M]],テーブル1[[#This Row],[ぬ？]],テーブル1[[#This Row],[Mr.REAPER]])=0," ",SUM(テーブル1[[#This Row],[Lo-Fi-M]],テーブル1[[#This Row],[ぬ？]],テーブル1[[#This Row],[Mr.REAPER]]))</f>
        <v xml:space="preserve"> </v>
      </c>
      <c r="J35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35" t="str">
        <f>IF(SUM(テーブル1[[#This Row],[1回戦合計]],テーブル1[[#This Row],[2回戦合計]])=0," ",SUM(テーブル1[[#This Row],[1回戦合計]],テーブル1[[#This Row],[2回戦合計]]))</f>
        <v xml:space="preserve"> </v>
      </c>
    </row>
    <row r="36" spans="1:11" x14ac:dyDescent="0.3">
      <c r="A36" s="4">
        <f>参加者リスト!$A36</f>
        <v>35</v>
      </c>
      <c r="B36" s="4" t="str">
        <f>IF(VLOOKUP(テーブル1[[#This Row],[参加者ID]],参加者リスト[],2)="","",VLOOKUP(テーブル1[[#This Row],[参加者ID]],参加者リスト[],2))</f>
        <v>科学</v>
      </c>
      <c r="F36" t="str">
        <f>IF(SUM(テーブル1[[#This Row],[Lo-Fi-M]],テーブル1[[#This Row],[ぬ？]],テーブル1[[#This Row],[Mr.REAPER]])=0," ",SUM(テーブル1[[#This Row],[Lo-Fi-M]],テーブル1[[#This Row],[ぬ？]],テーブル1[[#This Row],[Mr.REAPER]]))</f>
        <v xml:space="preserve"> </v>
      </c>
      <c r="J36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36" t="str">
        <f>IF(SUM(テーブル1[[#This Row],[1回戦合計]],テーブル1[[#This Row],[2回戦合計]])=0," ",SUM(テーブル1[[#This Row],[1回戦合計]],テーブル1[[#This Row],[2回戦合計]]))</f>
        <v xml:space="preserve"> </v>
      </c>
    </row>
    <row r="37" spans="1:11" x14ac:dyDescent="0.3">
      <c r="A37" s="4">
        <f>参加者リスト!$A37</f>
        <v>36</v>
      </c>
      <c r="B37" s="4" t="str">
        <f>IF(VLOOKUP(テーブル1[[#This Row],[参加者ID]],参加者リスト[],2)="","",VLOOKUP(テーブル1[[#This Row],[参加者ID]],参加者リスト[],2))</f>
        <v>メカコ</v>
      </c>
      <c r="F37" t="str">
        <f>IF(SUM(テーブル1[[#This Row],[Lo-Fi-M]],テーブル1[[#This Row],[ぬ？]],テーブル1[[#This Row],[Mr.REAPER]])=0," ",SUM(テーブル1[[#This Row],[Lo-Fi-M]],テーブル1[[#This Row],[ぬ？]],テーブル1[[#This Row],[Mr.REAPER]]))</f>
        <v xml:space="preserve"> </v>
      </c>
      <c r="J37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37" t="str">
        <f>IF(SUM(テーブル1[[#This Row],[1回戦合計]],テーブル1[[#This Row],[2回戦合計]])=0," ",SUM(テーブル1[[#This Row],[1回戦合計]],テーブル1[[#This Row],[2回戦合計]]))</f>
        <v xml:space="preserve"> </v>
      </c>
    </row>
    <row r="38" spans="1:11" x14ac:dyDescent="0.3">
      <c r="A38" s="4">
        <f>参加者リスト!$A38</f>
        <v>37</v>
      </c>
      <c r="B38" s="4" t="str">
        <f>IF(VLOOKUP(テーブル1[[#This Row],[参加者ID]],参加者リスト[],2)="","",VLOOKUP(テーブル1[[#This Row],[参加者ID]],参加者リスト[],2))</f>
        <v>DJ AP</v>
      </c>
      <c r="F38" t="str">
        <f>IF(SUM(テーブル1[[#This Row],[Lo-Fi-M]],テーブル1[[#This Row],[ぬ？]],テーブル1[[#This Row],[Mr.REAPER]])=0," ",SUM(テーブル1[[#This Row],[Lo-Fi-M]],テーブル1[[#This Row],[ぬ？]],テーブル1[[#This Row],[Mr.REAPER]]))</f>
        <v xml:space="preserve"> </v>
      </c>
      <c r="J38" t="str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 xml:space="preserve"> </v>
      </c>
      <c r="K38" t="str">
        <f>IF(SUM(テーブル1[[#This Row],[1回戦合計]],テーブル1[[#This Row],[2回戦合計]])=0," ",SUM(テーブル1[[#This Row],[1回戦合計]],テーブル1[[#This Row],[2回戦合計]]))</f>
        <v xml:space="preserve"> </v>
      </c>
    </row>
    <row r="39" spans="1:11" x14ac:dyDescent="0.3">
      <c r="A39" s="7">
        <f>参加者リスト!$A39</f>
        <v>9999</v>
      </c>
      <c r="B39" s="9" t="str">
        <f>IF(VLOOKUP(テーブル1[[#This Row],[参加者ID]],参加者リスト[],2)="","",VLOOKUP(テーブル1[[#This Row],[参加者ID]],参加者リスト[],2))</f>
        <v>call-A(参考)</v>
      </c>
      <c r="C39">
        <v>1000000</v>
      </c>
      <c r="D39">
        <v>1000000</v>
      </c>
      <c r="E39">
        <v>999306</v>
      </c>
      <c r="F39" s="8">
        <f>IF(SUM(テーブル1[[#This Row],[Lo-Fi-M]],テーブル1[[#This Row],[ぬ？]],テーブル1[[#This Row],[Mr.REAPER]])=0," ",SUM(テーブル1[[#This Row],[Lo-Fi-M]],テーブル1[[#This Row],[ぬ？]],テーブル1[[#This Row],[Mr.REAPER]]))</f>
        <v>2999306</v>
      </c>
      <c r="G39">
        <v>1000000</v>
      </c>
      <c r="H39">
        <v>997780</v>
      </c>
      <c r="I39">
        <v>998290</v>
      </c>
      <c r="J39">
        <f>IF(SUM(テーブル1[[#This Row],[Arche]],テーブル1[[#This Row],[Snowscapes]],テーブル1[[#This Row],[リビングデッドサマーダイブ]])=0," ",SUM(テーブル1[[#This Row],[Arche]],テーブル1[[#This Row],[Snowscapes]],テーブル1[[#This Row],[リビングデッドサマーダイブ]]))</f>
        <v>2996070</v>
      </c>
      <c r="K39">
        <f>IF(SUM(テーブル1[[#This Row],[1回戦合計]],テーブル1[[#This Row],[2回戦合計]])=0," ",SUM(テーブル1[[#This Row],[1回戦合計]],テーブル1[[#This Row],[2回戦合計]]))</f>
        <v>5995376</v>
      </c>
    </row>
  </sheetData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RowHeight="20" x14ac:dyDescent="0.3"/>
  <cols>
    <col min="2" max="2" width="16" customWidth="1"/>
  </cols>
  <sheetData>
    <row r="1" spans="1:11" x14ac:dyDescent="0.3">
      <c r="A1" s="15" t="s">
        <v>0</v>
      </c>
      <c r="B1" s="15" t="s">
        <v>1</v>
      </c>
      <c r="C1" s="15" t="s">
        <v>671</v>
      </c>
      <c r="D1" s="15" t="s">
        <v>672</v>
      </c>
      <c r="E1" s="15" t="s">
        <v>673</v>
      </c>
      <c r="F1" s="15" t="s">
        <v>674</v>
      </c>
      <c r="G1" s="15" t="s">
        <v>675</v>
      </c>
      <c r="H1" s="15" t="s">
        <v>676</v>
      </c>
      <c r="I1" s="15" t="s">
        <v>677</v>
      </c>
      <c r="J1" s="15" t="s">
        <v>678</v>
      </c>
      <c r="K1" s="15" t="s">
        <v>679</v>
      </c>
    </row>
    <row r="2" spans="1:11" x14ac:dyDescent="0.3">
      <c r="A2" s="15">
        <f>参加者リスト!$A2</f>
        <v>1</v>
      </c>
      <c r="B2" s="15" t="str">
        <f>IF(VLOOKUP(テーブル18[[#This Row],[参加者ID]],参加者リスト[],2)="","",VLOOKUP(テーブル18[[#This Row],[参加者ID]],参加者リスト[],2))</f>
        <v>ZUZULI</v>
      </c>
      <c r="F2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2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2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3" spans="1:11" x14ac:dyDescent="0.3">
      <c r="A3" s="15">
        <f>参加者リスト!$A3</f>
        <v>2</v>
      </c>
      <c r="B3" s="15" t="str">
        <f>IF(VLOOKUP(テーブル18[[#This Row],[参加者ID]],参加者リスト[],2)="","",VLOOKUP(テーブル18[[#This Row],[参加者ID]],参加者リスト[],2))</f>
        <v>ウィークリーの人</v>
      </c>
      <c r="C3">
        <v>1000000</v>
      </c>
      <c r="D3">
        <v>1000000</v>
      </c>
      <c r="E3">
        <v>1000000</v>
      </c>
      <c r="F3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3000000</v>
      </c>
      <c r="G3">
        <v>998920</v>
      </c>
      <c r="H3">
        <v>1000000</v>
      </c>
      <c r="I3">
        <v>1000000</v>
      </c>
      <c r="J3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2998920</v>
      </c>
      <c r="K3">
        <f>IF(SUM(テーブル18[[#This Row],[3回戦合計]],テーブル18[[#This Row],[4回戦合計]])=0," ",SUM(テーブル18[[#This Row],[3回戦合計]],テーブル18[[#This Row],[4回戦合計]]))</f>
        <v>5998920</v>
      </c>
    </row>
    <row r="4" spans="1:11" x14ac:dyDescent="0.3">
      <c r="A4" s="15">
        <f>参加者リスト!$A4</f>
        <v>3</v>
      </c>
      <c r="B4" s="15" t="str">
        <f>IF(VLOOKUP(テーブル18[[#This Row],[参加者ID]],参加者リスト[],2)="","",VLOOKUP(テーブル18[[#This Row],[参加者ID]],参加者リスト[],2))</f>
        <v>TUZURA#4</v>
      </c>
      <c r="C4">
        <v>953291</v>
      </c>
      <c r="D4">
        <v>973619</v>
      </c>
      <c r="E4">
        <v>967582</v>
      </c>
      <c r="F4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2894492</v>
      </c>
      <c r="G4">
        <v>959504</v>
      </c>
      <c r="H4">
        <v>973300</v>
      </c>
      <c r="I4">
        <v>972707</v>
      </c>
      <c r="J4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2905511</v>
      </c>
      <c r="K4">
        <f>IF(SUM(テーブル18[[#This Row],[3回戦合計]],テーブル18[[#This Row],[4回戦合計]])=0," ",SUM(テーブル18[[#This Row],[3回戦合計]],テーブル18[[#This Row],[4回戦合計]]))</f>
        <v>5800003</v>
      </c>
    </row>
    <row r="5" spans="1:11" x14ac:dyDescent="0.3">
      <c r="A5" s="15">
        <f>参加者リスト!$A5</f>
        <v>4</v>
      </c>
      <c r="B5" s="15" t="str">
        <f>IF(VLOOKUP(テーブル18[[#This Row],[参加者ID]],参加者リスト[],2)="","",VLOOKUP(テーブル18[[#This Row],[参加者ID]],参加者リスト[],2))</f>
        <v>かしぱん</v>
      </c>
      <c r="C5">
        <v>993907</v>
      </c>
      <c r="D5">
        <v>999287</v>
      </c>
      <c r="E5">
        <v>999228</v>
      </c>
      <c r="F5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2992422</v>
      </c>
      <c r="G5">
        <v>992980</v>
      </c>
      <c r="H5">
        <v>997330</v>
      </c>
      <c r="I5">
        <v>988303</v>
      </c>
      <c r="J5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2978613</v>
      </c>
      <c r="K5">
        <f>IF(SUM(テーブル18[[#This Row],[3回戦合計]],テーブル18[[#This Row],[4回戦合計]])=0," ",SUM(テーブル18[[#This Row],[3回戦合計]],テーブル18[[#This Row],[4回戦合計]]))</f>
        <v>5971035</v>
      </c>
    </row>
    <row r="6" spans="1:11" x14ac:dyDescent="0.3">
      <c r="A6" s="15">
        <f>参加者リスト!$A6</f>
        <v>5</v>
      </c>
      <c r="B6" s="15" t="str">
        <f>IF(VLOOKUP(テーブル18[[#This Row],[参加者ID]],参加者リスト[],2)="","",VLOOKUP(テーブル18[[#This Row],[参加者ID]],参加者リスト[],2))</f>
        <v>YUTTER</v>
      </c>
      <c r="C6">
        <v>997292</v>
      </c>
      <c r="D6">
        <v>997148</v>
      </c>
      <c r="E6">
        <v>991511</v>
      </c>
      <c r="F6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2985951</v>
      </c>
      <c r="G6">
        <v>998380</v>
      </c>
      <c r="H6">
        <v>997330</v>
      </c>
      <c r="I6">
        <v>976049</v>
      </c>
      <c r="J6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2971759</v>
      </c>
      <c r="K6">
        <f>IF(SUM(テーブル18[[#This Row],[3回戦合計]],テーブル18[[#This Row],[4回戦合計]])=0," ",SUM(テーブル18[[#This Row],[3回戦合計]],テーブル18[[#This Row],[4回戦合計]]))</f>
        <v>5957710</v>
      </c>
    </row>
    <row r="7" spans="1:11" x14ac:dyDescent="0.3">
      <c r="A7" s="15">
        <f>参加者リスト!$A7</f>
        <v>6</v>
      </c>
      <c r="B7" s="15" t="str">
        <f>IF(VLOOKUP(テーブル18[[#This Row],[参加者ID]],参加者リスト[],2)="","",VLOOKUP(テーブル18[[#This Row],[参加者ID]],参加者リスト[],2))</f>
        <v>masamoi</v>
      </c>
      <c r="C7">
        <v>996615</v>
      </c>
      <c r="D7">
        <v>997148</v>
      </c>
      <c r="E7">
        <v>994597</v>
      </c>
      <c r="F7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2988360</v>
      </c>
      <c r="G7">
        <v>990281</v>
      </c>
      <c r="H7">
        <v>995728</v>
      </c>
      <c r="I7">
        <v>996101</v>
      </c>
      <c r="J7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2982110</v>
      </c>
      <c r="K7">
        <f>IF(SUM(テーブル18[[#This Row],[3回戦合計]],テーブル18[[#This Row],[4回戦合計]])=0," ",SUM(テーブル18[[#This Row],[3回戦合計]],テーブル18[[#This Row],[4回戦合計]]))</f>
        <v>5970470</v>
      </c>
    </row>
    <row r="8" spans="1:11" x14ac:dyDescent="0.3">
      <c r="A8" s="15">
        <f>参加者リスト!$A8</f>
        <v>7</v>
      </c>
      <c r="B8" s="15" t="str">
        <f>IF(VLOOKUP(テーブル18[[#This Row],[参加者ID]],参加者リスト[],2)="","",VLOOKUP(テーブル18[[#This Row],[参加者ID]],参加者リスト[],2))</f>
        <v>T*CHA</v>
      </c>
      <c r="C8">
        <v>999323</v>
      </c>
      <c r="D8">
        <v>999287</v>
      </c>
      <c r="E8">
        <v>999228</v>
      </c>
      <c r="F8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2997838</v>
      </c>
      <c r="G8">
        <v>998920</v>
      </c>
      <c r="H8">
        <v>999466</v>
      </c>
      <c r="I8">
        <v>997215</v>
      </c>
      <c r="J8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2995601</v>
      </c>
      <c r="K8">
        <f>IF(SUM(テーブル18[[#This Row],[3回戦合計]],テーブル18[[#This Row],[4回戦合計]])=0," ",SUM(テーブル18[[#This Row],[3回戦合計]],テーブル18[[#This Row],[4回戦合計]]))</f>
        <v>5993439</v>
      </c>
    </row>
    <row r="9" spans="1:11" x14ac:dyDescent="0.3">
      <c r="A9" s="15">
        <f>参加者リスト!$A9</f>
        <v>8</v>
      </c>
      <c r="B9" s="15" t="str">
        <f>IF(VLOOKUP(テーブル18[[#This Row],[参加者ID]],参加者リスト[],2)="","",VLOOKUP(テーブル18[[#This Row],[参加者ID]],参加者リスト[],2))</f>
        <v>EBA</v>
      </c>
      <c r="C9">
        <v>952610</v>
      </c>
      <c r="D9">
        <v>992157</v>
      </c>
      <c r="E9">
        <v>980703</v>
      </c>
      <c r="F9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2925470</v>
      </c>
      <c r="G9">
        <v>975161</v>
      </c>
      <c r="H9">
        <v>977038</v>
      </c>
      <c r="I9">
        <v>979391</v>
      </c>
      <c r="J9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2931590</v>
      </c>
      <c r="K9">
        <f>IF(SUM(テーブル18[[#This Row],[3回戦合計]],テーブル18[[#This Row],[4回戦合計]])=0," ",SUM(テーブル18[[#This Row],[3回戦合計]],テーブル18[[#This Row],[4回戦合計]]))</f>
        <v>5857060</v>
      </c>
    </row>
    <row r="10" spans="1:11" x14ac:dyDescent="0.3">
      <c r="A10" s="15">
        <f>参加者リスト!$A10</f>
        <v>9</v>
      </c>
      <c r="B10" s="15" t="str">
        <f>IF(VLOOKUP(テーブル18[[#This Row],[参加者ID]],参加者リスト[],2)="","",VLOOKUP(テーブル18[[#This Row],[参加者ID]],参加者リスト[],2))</f>
        <v>かご</v>
      </c>
      <c r="C10">
        <v>998646</v>
      </c>
      <c r="D10">
        <v>998574</v>
      </c>
      <c r="E10">
        <v>999228</v>
      </c>
      <c r="F10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2996448</v>
      </c>
      <c r="G10">
        <v>997841</v>
      </c>
      <c r="H10">
        <v>998398</v>
      </c>
      <c r="I10">
        <v>998329</v>
      </c>
      <c r="J10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2994568</v>
      </c>
      <c r="K10">
        <f>IF(SUM(テーブル18[[#This Row],[3回戦合計]],テーブル18[[#This Row],[4回戦合計]])=0," ",SUM(テーブル18[[#This Row],[3回戦合計]],テーブル18[[#This Row],[4回戦合計]]))</f>
        <v>5991016</v>
      </c>
    </row>
    <row r="11" spans="1:11" x14ac:dyDescent="0.3">
      <c r="A11" s="15">
        <f>参加者リスト!$A11</f>
        <v>10</v>
      </c>
      <c r="B11" s="15" t="str">
        <f>IF(VLOOKUP(テーブル18[[#This Row],[参加者ID]],参加者リスト[],2)="","",VLOOKUP(テーブル18[[#This Row],[参加者ID]],参加者リスト[],2))</f>
        <v>LD.BROKN</v>
      </c>
      <c r="C11">
        <v>914709</v>
      </c>
      <c r="D11">
        <v>966039</v>
      </c>
      <c r="E11">
        <v>982888</v>
      </c>
      <c r="F11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2863636</v>
      </c>
      <c r="G11">
        <v>921715</v>
      </c>
      <c r="H11">
        <v>926308</v>
      </c>
      <c r="I11">
        <v>935945</v>
      </c>
      <c r="J11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2783968</v>
      </c>
      <c r="K11">
        <f>IF(SUM(テーブル18[[#This Row],[3回戦合計]],テーブル18[[#This Row],[4回戦合計]])=0," ",SUM(テーブル18[[#This Row],[3回戦合計]],テーブル18[[#This Row],[4回戦合計]]))</f>
        <v>5647604</v>
      </c>
    </row>
    <row r="12" spans="1:11" x14ac:dyDescent="0.3">
      <c r="A12" s="15">
        <f>参加者リスト!$A12</f>
        <v>11</v>
      </c>
      <c r="B12" s="15" t="str">
        <f>IF(VLOOKUP(テーブル18[[#This Row],[参加者ID]],参加者リスト[],2)="","",VLOOKUP(テーブル18[[#This Row],[参加者ID]],参加者リスト[],2))</f>
        <v>米田</v>
      </c>
      <c r="F12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12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12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13" spans="1:11" x14ac:dyDescent="0.3">
      <c r="A13" s="15">
        <f>参加者リスト!$A13</f>
        <v>12</v>
      </c>
      <c r="B13" s="20" t="str">
        <f>IF(VLOOKUP(テーブル18[[#This Row],[参加者ID]],参加者リスト[],2)="","",VLOOKUP(テーブル18[[#This Row],[参加者ID]],参加者リスト[],2))</f>
        <v>KOMA27</v>
      </c>
      <c r="C13">
        <v>991876</v>
      </c>
      <c r="D13">
        <v>997148</v>
      </c>
      <c r="E13">
        <v>986107</v>
      </c>
      <c r="F13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2975131</v>
      </c>
      <c r="G13">
        <v>981104</v>
      </c>
      <c r="H13">
        <v>988252</v>
      </c>
      <c r="I13">
        <v>983290</v>
      </c>
      <c r="J13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2952646</v>
      </c>
      <c r="K13">
        <f>IF(SUM(テーブル18[[#This Row],[3回戦合計]],テーブル18[[#This Row],[4回戦合計]])=0," ",SUM(テーブル18[[#This Row],[3回戦合計]],テーブル18[[#This Row],[4回戦合計]]))</f>
        <v>5927777</v>
      </c>
    </row>
    <row r="14" spans="1:11" x14ac:dyDescent="0.3">
      <c r="A14" s="15">
        <f>参加者リスト!$A14</f>
        <v>13</v>
      </c>
      <c r="B14" s="15" t="str">
        <f>IF(VLOOKUP(テーブル18[[#This Row],[参加者ID]],参加者リスト[],2)="","",VLOOKUP(テーブル18[[#This Row],[参加者ID]],参加者リスト[],2))</f>
        <v>J4QK.A</v>
      </c>
      <c r="C14">
        <v>997969</v>
      </c>
      <c r="D14">
        <v>998574</v>
      </c>
      <c r="E14">
        <v>997684</v>
      </c>
      <c r="F14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2994227</v>
      </c>
      <c r="G14">
        <v>996760</v>
      </c>
      <c r="H14">
        <v>996796</v>
      </c>
      <c r="I14">
        <v>993873</v>
      </c>
      <c r="J14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2987429</v>
      </c>
      <c r="K14">
        <f>IF(SUM(テーブル18[[#This Row],[3回戦合計]],テーブル18[[#This Row],[4回戦合計]])=0," ",SUM(テーブル18[[#This Row],[3回戦合計]],テーブル18[[#This Row],[4回戦合計]]))</f>
        <v>5981656</v>
      </c>
    </row>
    <row r="15" spans="1:11" x14ac:dyDescent="0.3">
      <c r="A15" s="15">
        <f>参加者リスト!$A15</f>
        <v>14</v>
      </c>
      <c r="B15" s="19" t="str">
        <f>IF(VLOOKUP(テーブル18[[#This Row],[参加者ID]],参加者リスト[],2)="","",VLOOKUP(テーブル18[[#This Row],[参加者ID]],参加者リスト[],2))</f>
        <v>ゆずたん</v>
      </c>
      <c r="C15">
        <v>988492</v>
      </c>
      <c r="D15">
        <v>997148</v>
      </c>
      <c r="E15">
        <v>986106</v>
      </c>
      <c r="F15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2971746</v>
      </c>
      <c r="G15">
        <v>967605</v>
      </c>
      <c r="H15">
        <v>992524</v>
      </c>
      <c r="I15">
        <v>993316</v>
      </c>
      <c r="J15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2953445</v>
      </c>
      <c r="K15">
        <f>IF(SUM(テーブル18[[#This Row],[3回戦合計]],テーブル18[[#This Row],[4回戦合計]])=0," ",SUM(テーブル18[[#This Row],[3回戦合計]],テーブル18[[#This Row],[4回戦合計]]))</f>
        <v>5925191</v>
      </c>
    </row>
    <row r="16" spans="1:11" x14ac:dyDescent="0.3">
      <c r="A16" s="15">
        <f>参加者リスト!$A16</f>
        <v>15</v>
      </c>
      <c r="B16" s="15" t="str">
        <f>IF(VLOOKUP(テーブル18[[#This Row],[参加者ID]],参加者リスト[],2)="","",VLOOKUP(テーブル18[[#This Row],[参加者ID]],参加者リスト[],2))</f>
        <v>BAITO</v>
      </c>
      <c r="C16">
        <v>995261</v>
      </c>
      <c r="D16">
        <v>997861</v>
      </c>
      <c r="E16">
        <v>992280</v>
      </c>
      <c r="F16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2985402</v>
      </c>
      <c r="G16">
        <v>987040</v>
      </c>
      <c r="H16">
        <v>994660</v>
      </c>
      <c r="I16">
        <v>974935</v>
      </c>
      <c r="J16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2956635</v>
      </c>
      <c r="K16">
        <f>IF(SUM(テーブル18[[#This Row],[3回戦合計]],テーブル18[[#This Row],[4回戦合計]])=0," ",SUM(テーブル18[[#This Row],[3回戦合計]],テーブル18[[#This Row],[4回戦合計]]))</f>
        <v>5942037</v>
      </c>
    </row>
    <row r="17" spans="1:11" x14ac:dyDescent="0.3">
      <c r="A17" s="15">
        <f>参加者リスト!$A17</f>
        <v>16</v>
      </c>
      <c r="B17" s="15" t="str">
        <f>IF(VLOOKUP(テーブル18[[#This Row],[参加者ID]],参加者リスト[],2)="","",VLOOKUP(テーブル18[[#This Row],[参加者ID]],参加者リスト[],2))</f>
        <v>さんらいく</v>
      </c>
      <c r="F17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17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17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18" spans="1:11" x14ac:dyDescent="0.3">
      <c r="A18" s="15">
        <f>参加者リスト!$A18</f>
        <v>17</v>
      </c>
      <c r="B18" s="15" t="str">
        <f>IF(VLOOKUP(テーブル18[[#This Row],[参加者ID]],参加者リスト[],2)="","",VLOOKUP(テーブル18[[#This Row],[参加者ID]],参加者リスト[],2))</f>
        <v>てあら</v>
      </c>
      <c r="C18">
        <v>982398</v>
      </c>
      <c r="D18">
        <v>984314</v>
      </c>
      <c r="E18">
        <v>962946</v>
      </c>
      <c r="F18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2929658</v>
      </c>
      <c r="G18">
        <v>956269</v>
      </c>
      <c r="H18">
        <v>971698</v>
      </c>
      <c r="I18">
        <v>930375</v>
      </c>
      <c r="J18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2858342</v>
      </c>
      <c r="K18">
        <f>IF(SUM(テーブル18[[#This Row],[3回戦合計]],テーブル18[[#This Row],[4回戦合計]])=0," ",SUM(テーブル18[[#This Row],[3回戦合計]],テーブル18[[#This Row],[4回戦合計]]))</f>
        <v>5788000</v>
      </c>
    </row>
    <row r="19" spans="1:11" x14ac:dyDescent="0.3">
      <c r="A19" s="15">
        <f>参加者リスト!$A19</f>
        <v>18</v>
      </c>
      <c r="B19" s="15" t="str">
        <f>IF(VLOOKUP(テーブル18[[#This Row],[参加者ID]],参加者リスト[],2)="","",VLOOKUP(テーブル18[[#This Row],[参加者ID]],参加者リスト[],2))</f>
        <v>のあたま</v>
      </c>
      <c r="C19">
        <v>990522</v>
      </c>
      <c r="D19">
        <v>996435</v>
      </c>
      <c r="E19">
        <v>993052</v>
      </c>
      <c r="F19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2980009</v>
      </c>
      <c r="G19">
        <v>988123</v>
      </c>
      <c r="H19">
        <v>987189</v>
      </c>
      <c r="I19">
        <v>994660</v>
      </c>
      <c r="J19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2969972</v>
      </c>
      <c r="K19">
        <f>IF(SUM(テーブル18[[#This Row],[3回戦合計]],テーブル18[[#This Row],[4回戦合計]])=0," ",SUM(テーブル18[[#This Row],[3回戦合計]],テーブル18[[#This Row],[4回戦合計]]))</f>
        <v>5949981</v>
      </c>
    </row>
    <row r="20" spans="1:11" x14ac:dyDescent="0.3">
      <c r="A20" s="15">
        <f>参加者リスト!$A20</f>
        <v>19</v>
      </c>
      <c r="B20" s="15" t="str">
        <f>IF(VLOOKUP(テーブル18[[#This Row],[参加者ID]],参加者リスト[],2)="","",VLOOKUP(テーブル18[[#This Row],[参加者ID]],参加者リスト[],2))</f>
        <v>AK*2Y</v>
      </c>
      <c r="C20">
        <v>981044</v>
      </c>
      <c r="D20">
        <v>992157</v>
      </c>
      <c r="E20">
        <v>983790</v>
      </c>
      <c r="F20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2956991</v>
      </c>
      <c r="G20">
        <v>977572</v>
      </c>
      <c r="H20">
        <v>986116</v>
      </c>
      <c r="I20">
        <v>982733</v>
      </c>
      <c r="J20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2946421</v>
      </c>
      <c r="K20">
        <f>IF(SUM(テーブル18[[#This Row],[3回戦合計]],テーブル18[[#This Row],[4回戦合計]])=0," ",SUM(テーブル18[[#This Row],[3回戦合計]],テーブル18[[#This Row],[4回戦合計]]))</f>
        <v>5903412</v>
      </c>
    </row>
    <row r="21" spans="1:11" x14ac:dyDescent="0.3">
      <c r="A21" s="15">
        <f>参加者リスト!$A21</f>
        <v>20</v>
      </c>
      <c r="B21" s="15" t="str">
        <f>IF(VLOOKUP(テーブル18[[#This Row],[参加者ID]],参加者リスト[],2)="","",VLOOKUP(テーブル18[[#This Row],[参加者ID]],参加者リスト[],2))</f>
        <v>PESCE</v>
      </c>
      <c r="C21">
        <v>947874</v>
      </c>
      <c r="D21">
        <v>961498</v>
      </c>
      <c r="E21">
        <v>944421</v>
      </c>
      <c r="F21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2853793</v>
      </c>
      <c r="G21">
        <v>890939</v>
      </c>
      <c r="H21">
        <v>915094</v>
      </c>
      <c r="I21">
        <v>932603</v>
      </c>
      <c r="J21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2738636</v>
      </c>
      <c r="K21">
        <f>IF(SUM(テーブル18[[#This Row],[3回戦合計]],テーブル18[[#This Row],[4回戦合計]])=0," ",SUM(テーブル18[[#This Row],[3回戦合計]],テーブル18[[#This Row],[4回戦合計]]))</f>
        <v>5592429</v>
      </c>
    </row>
    <row r="22" spans="1:11" x14ac:dyDescent="0.3">
      <c r="A22" s="15">
        <f>参加者リスト!$A22</f>
        <v>21</v>
      </c>
      <c r="B22" s="15" t="str">
        <f>IF(VLOOKUP(テーブル18[[#This Row],[参加者ID]],参加者リスト[],2)="","",VLOOKUP(テーブル18[[#This Row],[参加者ID]],参加者リスト[],2))</f>
        <v>FLYSKY</v>
      </c>
      <c r="C22">
        <v>993907</v>
      </c>
      <c r="D22">
        <v>995009</v>
      </c>
      <c r="E22">
        <v>990738</v>
      </c>
      <c r="F22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2979654</v>
      </c>
      <c r="G22">
        <v>993520</v>
      </c>
      <c r="H22">
        <v>992524</v>
      </c>
      <c r="I22">
        <v>990531</v>
      </c>
      <c r="J22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2976575</v>
      </c>
      <c r="K22">
        <f>IF(SUM(テーブル18[[#This Row],[3回戦合計]],テーブル18[[#This Row],[4回戦合計]])=0," ",SUM(テーブル18[[#This Row],[3回戦合計]],テーブル18[[#This Row],[4回戦合計]]))</f>
        <v>5956229</v>
      </c>
    </row>
    <row r="23" spans="1:11" x14ac:dyDescent="0.3">
      <c r="A23" s="15">
        <f>参加者リスト!$A23</f>
        <v>22</v>
      </c>
      <c r="B23" s="15" t="str">
        <f>IF(VLOOKUP(テーブル18[[#This Row],[参加者ID]],参加者リスト[],2)="","",VLOOKUP(テーブル18[[#This Row],[参加者ID]],参加者リスト[],2))</f>
        <v>NOTE</v>
      </c>
      <c r="C23">
        <v>982339</v>
      </c>
      <c r="D23">
        <v>993583</v>
      </c>
      <c r="E23">
        <v>980703</v>
      </c>
      <c r="F23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2956625</v>
      </c>
      <c r="G23">
        <v>943849</v>
      </c>
      <c r="H23">
        <v>991456</v>
      </c>
      <c r="I23">
        <v>991088</v>
      </c>
      <c r="J23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2926393</v>
      </c>
      <c r="K23">
        <f>IF(SUM(テーブル18[[#This Row],[3回戦合計]],テーブル18[[#This Row],[4回戦合計]])=0," ",SUM(テーブル18[[#This Row],[3回戦合計]],テーブル18[[#This Row],[4回戦合計]]))</f>
        <v>5883018</v>
      </c>
    </row>
    <row r="24" spans="1:11" x14ac:dyDescent="0.3">
      <c r="A24" s="15">
        <f>参加者リスト!$A24</f>
        <v>23</v>
      </c>
      <c r="B24" s="15" t="str">
        <f>IF(VLOOKUP(テーブル18[[#This Row],[参加者ID]],参加者リスト[],2)="","",VLOOKUP(テーブル18[[#This Row],[参加者ID]],参加者リスト[],2))</f>
        <v>KANAK</v>
      </c>
      <c r="C24">
        <v>986462</v>
      </c>
      <c r="D24">
        <v>986453</v>
      </c>
      <c r="E24">
        <v>968355</v>
      </c>
      <c r="F24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2941270</v>
      </c>
      <c r="G24">
        <v>955726</v>
      </c>
      <c r="H24">
        <v>978640</v>
      </c>
      <c r="I24">
        <v>939844</v>
      </c>
      <c r="J24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2874210</v>
      </c>
      <c r="K24">
        <f>IF(SUM(テーブル18[[#This Row],[3回戦合計]],テーブル18[[#This Row],[4回戦合計]])=0," ",SUM(テーブル18[[#This Row],[3回戦合計]],テーブル18[[#This Row],[4回戦合計]]))</f>
        <v>5815480</v>
      </c>
    </row>
    <row r="25" spans="1:11" x14ac:dyDescent="0.3">
      <c r="A25" s="15">
        <f>参加者リスト!$A25</f>
        <v>24</v>
      </c>
      <c r="B25" s="15" t="str">
        <f>IF(VLOOKUP(テーブル18[[#This Row],[参加者ID]],参加者リスト[],2)="","",VLOOKUP(テーブル18[[#This Row],[参加者ID]],参加者リスト[],2))</f>
        <v>ぼ〜ん</v>
      </c>
      <c r="C25">
        <v>995261</v>
      </c>
      <c r="D25">
        <v>999287</v>
      </c>
      <c r="E25">
        <v>996912</v>
      </c>
      <c r="F25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2991460</v>
      </c>
      <c r="G25">
        <v>990821</v>
      </c>
      <c r="H25">
        <v>991990</v>
      </c>
      <c r="I25">
        <v>985518</v>
      </c>
      <c r="J25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2968329</v>
      </c>
      <c r="K25">
        <f>IF(SUM(テーブル18[[#This Row],[3回戦合計]],テーブル18[[#This Row],[4回戦合計]])=0," ",SUM(テーブル18[[#This Row],[3回戦合計]],テーブル18[[#This Row],[4回戦合計]]))</f>
        <v>5959789</v>
      </c>
    </row>
    <row r="26" spans="1:11" x14ac:dyDescent="0.3">
      <c r="A26" s="15">
        <f>参加者リスト!$A26</f>
        <v>25</v>
      </c>
      <c r="B26" s="15" t="str">
        <f>IF(VLOOKUP(テーブル18[[#This Row],[参加者ID]],参加者リスト[],2)="","",VLOOKUP(テーブル18[[#This Row],[参加者ID]],参加者リスト[],2))</f>
        <v>すとろう</v>
      </c>
      <c r="C26">
        <v>945843</v>
      </c>
      <c r="D26">
        <v>968628</v>
      </c>
      <c r="E26">
        <v>954454</v>
      </c>
      <c r="F26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2868925</v>
      </c>
      <c r="G26">
        <v>946549</v>
      </c>
      <c r="H26">
        <v>954610</v>
      </c>
      <c r="I26">
        <v>961010</v>
      </c>
      <c r="J26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2862169</v>
      </c>
      <c r="K26">
        <f>IF(SUM(テーブル18[[#This Row],[3回戦合計]],テーブル18[[#This Row],[4回戦合計]])=0," ",SUM(テーブル18[[#This Row],[3回戦合計]],テーブル18[[#This Row],[4回戦合計]]))</f>
        <v>5731094</v>
      </c>
    </row>
    <row r="27" spans="1:11" x14ac:dyDescent="0.3">
      <c r="A27" s="15">
        <f>参加者リスト!$A27</f>
        <v>26</v>
      </c>
      <c r="B27" s="15" t="str">
        <f>IF(VLOOKUP(テーブル18[[#This Row],[参加者ID]],参加者リスト[],2)="","",VLOOKUP(テーブル18[[#This Row],[参加者ID]],参加者リスト[],2))</f>
        <v>テティス</v>
      </c>
      <c r="C27">
        <v>901177</v>
      </c>
      <c r="D27">
        <v>931552</v>
      </c>
      <c r="E27">
        <v>898123</v>
      </c>
      <c r="F27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2730852</v>
      </c>
      <c r="G27">
        <v>829946</v>
      </c>
      <c r="H27">
        <v>863830</v>
      </c>
      <c r="I27">
        <v>867991</v>
      </c>
      <c r="J27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2561767</v>
      </c>
      <c r="K27">
        <f>IF(SUM(テーブル18[[#This Row],[3回戦合計]],テーブル18[[#This Row],[4回戦合計]])=0," ",SUM(テーブル18[[#This Row],[3回戦合計]],テーブル18[[#This Row],[4回戦合計]]))</f>
        <v>5292619</v>
      </c>
    </row>
    <row r="28" spans="1:11" x14ac:dyDescent="0.3">
      <c r="A28" s="15">
        <f>参加者リスト!$A28</f>
        <v>27</v>
      </c>
      <c r="B28" s="15" t="str">
        <f>IF(VLOOKUP(テーブル18[[#This Row],[参加者ID]],参加者リスト[],2)="","",VLOOKUP(テーブル18[[#This Row],[参加者ID]],参加者リスト[],2))</f>
        <v>朝咲</v>
      </c>
      <c r="C28">
        <v>949905</v>
      </c>
      <c r="D28">
        <v>974332</v>
      </c>
      <c r="E28">
        <v>942106</v>
      </c>
      <c r="F28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2866343</v>
      </c>
      <c r="G28">
        <v>892558</v>
      </c>
      <c r="H28">
        <v>959416</v>
      </c>
      <c r="I28">
        <v>928147</v>
      </c>
      <c r="J28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2780121</v>
      </c>
      <c r="K28">
        <f>IF(SUM(テーブル18[[#This Row],[3回戦合計]],テーブル18[[#This Row],[4回戦合計]])=0," ",SUM(テーブル18[[#This Row],[3回戦合計]],テーブル18[[#This Row],[4回戦合計]]))</f>
        <v>5646464</v>
      </c>
    </row>
    <row r="29" spans="1:11" x14ac:dyDescent="0.3">
      <c r="A29" s="15">
        <f>参加者リスト!$A29</f>
        <v>28</v>
      </c>
      <c r="B29" s="15" t="str">
        <f>IF(VLOOKUP(テーブル18[[#This Row],[参加者ID]],参加者リスト[],2)="","",VLOOKUP(テーブル18[[#This Row],[参加者ID]],参加者リスト[],2))</f>
        <v>菓子</v>
      </c>
      <c r="C29">
        <v>993231</v>
      </c>
      <c r="D29">
        <v>1000000</v>
      </c>
      <c r="E29">
        <v>993826</v>
      </c>
      <c r="F29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2987057</v>
      </c>
      <c r="G29">
        <v>994061</v>
      </c>
      <c r="H29">
        <v>992524</v>
      </c>
      <c r="I29">
        <v>991088</v>
      </c>
      <c r="J29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2977673</v>
      </c>
      <c r="K29">
        <f>IF(SUM(テーブル18[[#This Row],[3回戦合計]],テーブル18[[#This Row],[4回戦合計]])=0," ",SUM(テーブル18[[#This Row],[3回戦合計]],テーブル18[[#This Row],[4回戦合計]]))</f>
        <v>5964730</v>
      </c>
    </row>
    <row r="30" spans="1:11" x14ac:dyDescent="0.3">
      <c r="A30" s="15">
        <f>参加者リスト!$A30</f>
        <v>29</v>
      </c>
      <c r="B30" s="15" t="str">
        <f>IF(VLOOKUP(テーブル18[[#This Row],[参加者ID]],参加者リスト[],2)="","",VLOOKUP(テーブル18[[#This Row],[参加者ID]],参加者リスト[],2))</f>
        <v>しゃー</v>
      </c>
      <c r="C30">
        <v>997969</v>
      </c>
      <c r="D30">
        <v>997861</v>
      </c>
      <c r="E30">
        <v>995368</v>
      </c>
      <c r="F30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2991198</v>
      </c>
      <c r="G30">
        <v>990823</v>
      </c>
      <c r="H30">
        <v>996796</v>
      </c>
      <c r="I30">
        <v>993873</v>
      </c>
      <c r="J30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2981492</v>
      </c>
      <c r="K30">
        <f>IF(SUM(テーブル18[[#This Row],[3回戦合計]],テーブル18[[#This Row],[4回戦合計]])=0," ",SUM(テーブル18[[#This Row],[3回戦合計]],テーブル18[[#This Row],[4回戦合計]]))</f>
        <v>5972690</v>
      </c>
    </row>
    <row r="31" spans="1:11" x14ac:dyDescent="0.3">
      <c r="A31" s="15">
        <f>参加者リスト!$A31</f>
        <v>30</v>
      </c>
      <c r="B31" s="15" t="str">
        <f>IF(VLOOKUP(テーブル18[[#This Row],[参加者ID]],参加者リスト[],2)="","",VLOOKUP(テーブル18[[#This Row],[参加者ID]],参加者リスト[],2))</f>
        <v>へめれ</v>
      </c>
      <c r="C31">
        <v>993907</v>
      </c>
      <c r="D31">
        <v>998574</v>
      </c>
      <c r="E31">
        <v>997684</v>
      </c>
      <c r="F31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2990165</v>
      </c>
      <c r="G31">
        <v>983263</v>
      </c>
      <c r="H31">
        <v>991456</v>
      </c>
      <c r="I31">
        <v>990531</v>
      </c>
      <c r="J31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2965250</v>
      </c>
      <c r="K31">
        <f>IF(SUM(テーブル18[[#This Row],[3回戦合計]],テーブル18[[#This Row],[4回戦合計]])=0," ",SUM(テーブル18[[#This Row],[3回戦合計]],テーブル18[[#This Row],[4回戦合計]]))</f>
        <v>5955415</v>
      </c>
    </row>
    <row r="32" spans="1:11" x14ac:dyDescent="0.3">
      <c r="A32" s="15">
        <f>参加者リスト!$A32</f>
        <v>31</v>
      </c>
      <c r="B32" s="15" t="str">
        <f>IF(VLOOKUP(テーブル18[[#This Row],[参加者ID]],参加者リスト[],2)="","",VLOOKUP(テーブル18[[#This Row],[参加者ID]],参加者リスト[],2))</f>
        <v>S-TORA</v>
      </c>
      <c r="F32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32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32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33" spans="1:11" x14ac:dyDescent="0.3">
      <c r="A33" s="15">
        <f>参加者リスト!$A33</f>
        <v>32</v>
      </c>
      <c r="B33" s="15" t="str">
        <f>IF(VLOOKUP(テーブル18[[#This Row],[参加者ID]],参加者リスト[],2)="","",VLOOKUP(テーブル18[[#This Row],[参加者ID]],参加者リスト[],2))</f>
        <v>シギ</v>
      </c>
      <c r="F33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33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33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34" spans="1:11" x14ac:dyDescent="0.3">
      <c r="A34" s="15">
        <f>参加者リスト!$A34</f>
        <v>33</v>
      </c>
      <c r="B34" s="15" t="str">
        <f>IF(VLOOKUP(テーブル18[[#This Row],[参加者ID]],参加者リスト[],2)="","",VLOOKUP(テーブル18[[#This Row],[参加者ID]],参加者リスト[],2))</f>
        <v>DDX</v>
      </c>
      <c r="F34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34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34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35" spans="1:11" x14ac:dyDescent="0.3">
      <c r="A35" s="15">
        <f>参加者リスト!$A35</f>
        <v>34</v>
      </c>
      <c r="B35" s="15" t="str">
        <f>IF(VLOOKUP(テーブル18[[#This Row],[参加者ID]],参加者リスト[],2)="","",VLOOKUP(テーブル18[[#This Row],[参加者ID]],参加者リスト[],2))</f>
        <v>STOICCCC</v>
      </c>
      <c r="F35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35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35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36" spans="1:11" x14ac:dyDescent="0.3">
      <c r="A36" s="15">
        <f>参加者リスト!$A36</f>
        <v>35</v>
      </c>
      <c r="B36" s="15" t="str">
        <f>IF(VLOOKUP(テーブル18[[#This Row],[参加者ID]],参加者リスト[],2)="","",VLOOKUP(テーブル18[[#This Row],[参加者ID]],参加者リスト[],2))</f>
        <v>科学</v>
      </c>
      <c r="F36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36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36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37" spans="1:11" x14ac:dyDescent="0.3">
      <c r="A37" s="15">
        <f>参加者リスト!$A37</f>
        <v>36</v>
      </c>
      <c r="B37" s="15" t="str">
        <f>IF(VLOOKUP(テーブル18[[#This Row],[参加者ID]],参加者リスト[],2)="","",VLOOKUP(テーブル18[[#This Row],[参加者ID]],参加者リスト[],2))</f>
        <v>メカコ</v>
      </c>
      <c r="F37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37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37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38" spans="1:11" x14ac:dyDescent="0.3">
      <c r="A38" s="15">
        <f>参加者リスト!$A38</f>
        <v>37</v>
      </c>
      <c r="B38" s="15" t="str">
        <f>IF(VLOOKUP(テーブル18[[#This Row],[参加者ID]],参加者リスト[],2)="","",VLOOKUP(テーブル18[[#This Row],[参加者ID]],参加者リスト[],2))</f>
        <v>DJ AP</v>
      </c>
      <c r="F38" t="str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 xml:space="preserve"> </v>
      </c>
      <c r="J38" t="str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 xml:space="preserve"> </v>
      </c>
      <c r="K38" t="str">
        <f>IF(SUM(テーブル18[[#This Row],[3回戦合計]],テーブル18[[#This Row],[4回戦合計]])=0," ",SUM(テーブル18[[#This Row],[3回戦合計]],テーブル18[[#This Row],[4回戦合計]]))</f>
        <v xml:space="preserve"> </v>
      </c>
    </row>
    <row r="39" spans="1:11" x14ac:dyDescent="0.3">
      <c r="A39" s="15">
        <f>参加者リスト!$A39</f>
        <v>9999</v>
      </c>
      <c r="B39" s="9" t="str">
        <f>IF(VLOOKUP(テーブル18[[#This Row],[参加者ID]],参加者リスト[],2)="","",VLOOKUP(テーブル18[[#This Row],[参加者ID]],参加者リスト[],2))</f>
        <v>call-A(参考)</v>
      </c>
      <c r="C39">
        <v>998646</v>
      </c>
      <c r="D39">
        <v>996435</v>
      </c>
      <c r="E39">
        <v>997684</v>
      </c>
      <c r="F39" s="8">
        <f>IF(SUM(テーブル18[[#This Row],[Town Walk]],テーブル18[[#This Row],[結ばれぬ二人の刻印]],テーブル18[[#This Row],[メンタンピンドラドラ]])=0," ",SUM(テーブル18[[#This Row],[Town Walk]],テーブル18[[#This Row],[結ばれぬ二人の刻印]],テーブル18[[#This Row],[メンタンピンドラドラ]]))</f>
        <v>2992765</v>
      </c>
      <c r="G39">
        <v>998380</v>
      </c>
      <c r="H39">
        <v>998398</v>
      </c>
      <c r="I39">
        <v>996658</v>
      </c>
      <c r="J39">
        <f>IF(SUM(テーブル18[[#This Row],[eXtridia]],テーブル18[[#This Row],[片翼のディザイア]],テーブル18[[#This Row],[Touch My Body]])=0," ",SUM(テーブル18[[#This Row],[eXtridia]],テーブル18[[#This Row],[片翼のディザイア]],テーブル18[[#This Row],[Touch My Body]]))</f>
        <v>2993436</v>
      </c>
      <c r="K39">
        <f>IF(SUM(テーブル18[[#This Row],[3回戦合計]],テーブル18[[#This Row],[4回戦合計]])=0," ",SUM(テーブル18[[#This Row],[3回戦合計]],テーブル18[[#This Row],[4回戦合計]]))</f>
        <v>5986201</v>
      </c>
    </row>
  </sheetData>
  <phoneticPr fontId="2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RowHeight="20" x14ac:dyDescent="0.3"/>
  <cols>
    <col min="1" max="1" width="10.140625" customWidth="1"/>
    <col min="2" max="2" width="21.42578125" customWidth="1"/>
  </cols>
  <sheetData>
    <row r="1" spans="1:6" x14ac:dyDescent="0.3">
      <c r="A1" s="21" t="s">
        <v>0</v>
      </c>
      <c r="B1" s="21" t="s">
        <v>1</v>
      </c>
      <c r="C1" s="21" t="s">
        <v>686</v>
      </c>
      <c r="D1" s="21" t="s">
        <v>685</v>
      </c>
      <c r="E1" s="21" t="s">
        <v>684</v>
      </c>
      <c r="F1" s="21" t="s">
        <v>683</v>
      </c>
    </row>
    <row r="2" spans="1:6" x14ac:dyDescent="0.3">
      <c r="A2" s="18">
        <f>参加者リスト!$A2</f>
        <v>1</v>
      </c>
      <c r="B2" s="18" t="str">
        <f>IF(VLOOKUP(テーブル1[[#This Row],[参加者ID]],参加者リスト[],2)="","",VLOOKUP(テーブル1[[#This Row],[参加者ID]],参加者リスト[],2))</f>
        <v>ZUZULI</v>
      </c>
      <c r="C2" s="18"/>
      <c r="D2" s="18"/>
      <c r="E2" s="18"/>
      <c r="F2" s="18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3" spans="1:6" x14ac:dyDescent="0.3">
      <c r="A3" s="17">
        <f>参加者リスト!$A3</f>
        <v>2</v>
      </c>
      <c r="B3" s="17" t="str">
        <f>IF(VLOOKUP(テーブル1[[#This Row],[参加者ID]],参加者リスト[],2)="","",VLOOKUP(テーブル1[[#This Row],[参加者ID]],参加者リスト[],2))</f>
        <v>ウィークリーの人</v>
      </c>
      <c r="C3" s="17">
        <v>993196</v>
      </c>
      <c r="D3" s="17">
        <v>992500</v>
      </c>
      <c r="E3" s="17">
        <v>994189</v>
      </c>
      <c r="F3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2979885</v>
      </c>
    </row>
    <row r="4" spans="1:6" x14ac:dyDescent="0.3">
      <c r="A4" s="18">
        <f>参加者リスト!$A4</f>
        <v>3</v>
      </c>
      <c r="B4" s="18" t="str">
        <f>IF(VLOOKUP(テーブル1[[#This Row],[参加者ID]],参加者リスト[],2)="","",VLOOKUP(テーブル1[[#This Row],[参加者ID]],参加者リスト[],2))</f>
        <v>TUZURA#4</v>
      </c>
      <c r="C4" s="18">
        <v>936820</v>
      </c>
      <c r="D4" s="18">
        <v>933500</v>
      </c>
      <c r="E4" s="18">
        <v>928033</v>
      </c>
      <c r="F4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2798353</v>
      </c>
    </row>
    <row r="5" spans="1:6" x14ac:dyDescent="0.3">
      <c r="A5" s="17">
        <f>参加者リスト!$A5</f>
        <v>4</v>
      </c>
      <c r="B5" s="17" t="str">
        <f>IF(VLOOKUP(テーブル1[[#This Row],[参加者ID]],参加者リスト[],2)="","",VLOOKUP(テーブル1[[#This Row],[参加者ID]],参加者リスト[],2))</f>
        <v>かしぱん</v>
      </c>
      <c r="C5" s="17">
        <v>969868</v>
      </c>
      <c r="D5" s="17">
        <v>983000</v>
      </c>
      <c r="E5" s="17">
        <v>979438</v>
      </c>
      <c r="F5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2932306</v>
      </c>
    </row>
    <row r="6" spans="1:6" x14ac:dyDescent="0.3">
      <c r="A6" s="18">
        <f>参加者リスト!$A6</f>
        <v>5</v>
      </c>
      <c r="B6" s="18" t="str">
        <f>IF(VLOOKUP(テーブル1[[#This Row],[参加者ID]],参加者リスト[],2)="","",VLOOKUP(テーブル1[[#This Row],[参加者ID]],参加者リスト[],2))</f>
        <v>YUTTER</v>
      </c>
      <c r="C6" s="18">
        <v>970354</v>
      </c>
      <c r="D6" s="18">
        <v>974000</v>
      </c>
      <c r="E6" s="18">
        <v>979438</v>
      </c>
      <c r="F6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2923792</v>
      </c>
    </row>
    <row r="7" spans="1:6" x14ac:dyDescent="0.3">
      <c r="A7" s="17">
        <f>参加者リスト!$A7</f>
        <v>6</v>
      </c>
      <c r="B7" s="17" t="str">
        <f>IF(VLOOKUP(テーブル1[[#This Row],[参加者ID]],参加者リスト[],2)="","",VLOOKUP(テーブル1[[#This Row],[参加者ID]],参加者リスト[],2))</f>
        <v>masamoi</v>
      </c>
      <c r="C7" s="17">
        <v>972784</v>
      </c>
      <c r="D7" s="17">
        <v>983500</v>
      </c>
      <c r="E7" s="17">
        <v>986590</v>
      </c>
      <c r="F7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2942874</v>
      </c>
    </row>
    <row r="8" spans="1:6" x14ac:dyDescent="0.3">
      <c r="A8" s="18">
        <f>参加者リスト!$A8</f>
        <v>7</v>
      </c>
      <c r="B8" s="18" t="str">
        <f>IF(VLOOKUP(テーブル1[[#This Row],[参加者ID]],参加者リスト[],2)="","",VLOOKUP(テーブル1[[#This Row],[参加者ID]],参加者リスト[],2))</f>
        <v>T*CHA</v>
      </c>
      <c r="C8" s="18">
        <v>981532</v>
      </c>
      <c r="D8" s="18">
        <v>996000</v>
      </c>
      <c r="E8" s="18">
        <v>995083</v>
      </c>
      <c r="F8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2972615</v>
      </c>
    </row>
    <row r="9" spans="1:6" x14ac:dyDescent="0.3">
      <c r="A9" s="17">
        <f>参加者リスト!$A9</f>
        <v>8</v>
      </c>
      <c r="B9" s="17" t="str">
        <f>IF(VLOOKUP(テーブル1[[#This Row],[参加者ID]],参加者リスト[],2)="","",VLOOKUP(テーブル1[[#This Row],[参加者ID]],参加者リスト[],2))</f>
        <v>EBA</v>
      </c>
      <c r="C9" s="17">
        <v>909146</v>
      </c>
      <c r="D9" s="17">
        <v>860500</v>
      </c>
      <c r="E9" s="17">
        <v>894508</v>
      </c>
      <c r="F9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2664154</v>
      </c>
    </row>
    <row r="10" spans="1:6" x14ac:dyDescent="0.3">
      <c r="A10" s="18">
        <f>参加者リスト!$A10</f>
        <v>9</v>
      </c>
      <c r="B10" s="18" t="str">
        <f>IF(VLOOKUP(テーブル1[[#This Row],[参加者ID]],参加者リスト[],2)="","",VLOOKUP(テーブル1[[#This Row],[参加者ID]],参加者リスト[],2))</f>
        <v>かご</v>
      </c>
      <c r="C10" s="18">
        <v>988822</v>
      </c>
      <c r="D10" s="18">
        <v>994000</v>
      </c>
      <c r="E10" s="18">
        <v>991507</v>
      </c>
      <c r="F10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2974329</v>
      </c>
    </row>
    <row r="11" spans="1:6" x14ac:dyDescent="0.3">
      <c r="A11" s="17">
        <f>参加者リスト!$A11</f>
        <v>10</v>
      </c>
      <c r="B11" s="17" t="str">
        <f>IF(VLOOKUP(テーブル1[[#This Row],[参加者ID]],参加者リスト[],2)="","",VLOOKUP(テーブル1[[#This Row],[参加者ID]],参加者リスト[],2))</f>
        <v>LD.BROKN</v>
      </c>
      <c r="C11" s="17"/>
      <c r="D11" s="17"/>
      <c r="E11" s="17"/>
      <c r="F11" s="17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12" spans="1:6" x14ac:dyDescent="0.3">
      <c r="A12" s="18">
        <f>参加者リスト!$A12</f>
        <v>11</v>
      </c>
      <c r="B12" s="18" t="str">
        <f>IF(VLOOKUP(テーブル1[[#This Row],[参加者ID]],参加者リスト[],2)="","",VLOOKUP(テーブル1[[#This Row],[参加者ID]],参加者リスト[],2))</f>
        <v>米田</v>
      </c>
      <c r="C12" s="18"/>
      <c r="D12" s="18"/>
      <c r="E12" s="18"/>
      <c r="F12" s="18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13" spans="1:6" x14ac:dyDescent="0.3">
      <c r="A13" s="17">
        <f>参加者リスト!$A13</f>
        <v>12</v>
      </c>
      <c r="B13" s="17" t="str">
        <f>IF(VLOOKUP(テーブル1[[#This Row],[参加者ID]],参加者リスト[],2)="","",VLOOKUP(テーブル1[[#This Row],[参加者ID]],参加者リスト[],2))</f>
        <v>KOMA27</v>
      </c>
      <c r="C13" s="17">
        <v>958204</v>
      </c>
      <c r="D13" s="17">
        <v>950500</v>
      </c>
      <c r="E13" s="17">
        <v>951724</v>
      </c>
      <c r="F13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2860428</v>
      </c>
    </row>
    <row r="14" spans="1:6" x14ac:dyDescent="0.3">
      <c r="A14" s="18">
        <f>参加者リスト!$A14</f>
        <v>13</v>
      </c>
      <c r="B14" s="18" t="str">
        <f>IF(VLOOKUP(テーブル1[[#This Row],[参加者ID]],参加者リスト[],2)="","",VLOOKUP(テーブル1[[#This Row],[参加者ID]],参加者リスト[],2))</f>
        <v>J4QK.A</v>
      </c>
      <c r="C14" s="18">
        <v>964036</v>
      </c>
      <c r="D14" s="18">
        <v>988500</v>
      </c>
      <c r="E14" s="18">
        <v>984355</v>
      </c>
      <c r="F14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2936891</v>
      </c>
    </row>
    <row r="15" spans="1:6" x14ac:dyDescent="0.3">
      <c r="A15" s="17">
        <f>参加者リスト!$A15</f>
        <v>14</v>
      </c>
      <c r="B15" s="17" t="str">
        <f>IF(VLOOKUP(テーブル1[[#This Row],[参加者ID]],参加者リスト[],2)="","",VLOOKUP(テーブル1[[#This Row],[参加者ID]],参加者リスト[],2))</f>
        <v>ゆずたん</v>
      </c>
      <c r="C15" s="17">
        <v>975700</v>
      </c>
      <c r="D15" s="17">
        <v>972000</v>
      </c>
      <c r="E15" s="17">
        <v>968710</v>
      </c>
      <c r="F15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2916410</v>
      </c>
    </row>
    <row r="16" spans="1:6" x14ac:dyDescent="0.3">
      <c r="A16" s="18">
        <f>参加者リスト!$A16</f>
        <v>15</v>
      </c>
      <c r="B16" s="18" t="str">
        <f>IF(VLOOKUP(テーブル1[[#This Row],[参加者ID]],参加者リスト[],2)="","",VLOOKUP(テーブル1[[#This Row],[参加者ID]],参加者リスト[],2))</f>
        <v>BAITO</v>
      </c>
      <c r="C16" s="18">
        <v>958204</v>
      </c>
      <c r="D16" s="18">
        <v>983000</v>
      </c>
      <c r="E16" s="18">
        <v>979885</v>
      </c>
      <c r="F16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2921089</v>
      </c>
    </row>
    <row r="17" spans="1:6" x14ac:dyDescent="0.3">
      <c r="A17" s="17">
        <f>参加者リスト!$A17</f>
        <v>16</v>
      </c>
      <c r="B17" s="17" t="str">
        <f>IF(VLOOKUP(テーブル1[[#This Row],[参加者ID]],参加者リスト[],2)="","",VLOOKUP(テーブル1[[#This Row],[参加者ID]],参加者リスト[],2))</f>
        <v>さんらいく</v>
      </c>
      <c r="C17" s="17"/>
      <c r="D17" s="17"/>
      <c r="E17" s="17"/>
      <c r="F17" s="17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18" spans="1:6" x14ac:dyDescent="0.3">
      <c r="A18" s="18">
        <f>参加者リスト!$A18</f>
        <v>17</v>
      </c>
      <c r="B18" s="18" t="str">
        <f>IF(VLOOKUP(テーブル1[[#This Row],[参加者ID]],参加者リスト[],2)="","",VLOOKUP(テーブル1[[#This Row],[参加者ID]],参加者リスト[],2))</f>
        <v>てあら</v>
      </c>
      <c r="C18" s="18">
        <v>912034</v>
      </c>
      <c r="D18" s="18">
        <v>910000</v>
      </c>
      <c r="E18" s="18">
        <v>902554</v>
      </c>
      <c r="F18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2724588</v>
      </c>
    </row>
    <row r="19" spans="1:6" x14ac:dyDescent="0.3">
      <c r="A19" s="17">
        <f>参加者リスト!$A19</f>
        <v>18</v>
      </c>
      <c r="B19" s="17" t="str">
        <f>IF(VLOOKUP(テーブル1[[#This Row],[参加者ID]],参加者リスト[],2)="","",VLOOKUP(テーブル1[[#This Row],[参加者ID]],参加者リスト[],2))</f>
        <v>のあたま</v>
      </c>
      <c r="C19" s="17">
        <v>948970</v>
      </c>
      <c r="D19" s="17">
        <v>965500</v>
      </c>
      <c r="E19" s="17">
        <v>967369</v>
      </c>
      <c r="F19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2881839</v>
      </c>
    </row>
    <row r="20" spans="1:6" x14ac:dyDescent="0.3">
      <c r="A20" s="18">
        <f>参加者リスト!$A20</f>
        <v>19</v>
      </c>
      <c r="B20" s="18" t="str">
        <f>IF(VLOOKUP(テーブル1[[#This Row],[参加者ID]],参加者リスト[],2)="","",VLOOKUP(テーブル1[[#This Row],[参加者ID]],参加者リスト[],2))</f>
        <v>AK*2Y</v>
      </c>
      <c r="C20" s="18">
        <v>925642</v>
      </c>
      <c r="D20" s="18">
        <v>968500</v>
      </c>
      <c r="E20" s="18">
        <v>938761</v>
      </c>
      <c r="F20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2832903</v>
      </c>
    </row>
    <row r="21" spans="1:6" x14ac:dyDescent="0.3">
      <c r="A21" s="17">
        <f>参加者リスト!$A21</f>
        <v>20</v>
      </c>
      <c r="B21" s="17" t="str">
        <f>IF(VLOOKUP(テーブル1[[#This Row],[参加者ID]],参加者リスト[],2)="","",VLOOKUP(テーブル1[[#This Row],[参加者ID]],参加者リスト[],2))</f>
        <v>PESCE</v>
      </c>
      <c r="C21" s="17"/>
      <c r="D21" s="17"/>
      <c r="E21" s="17"/>
      <c r="F21" s="17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22" spans="1:6" x14ac:dyDescent="0.3">
      <c r="A22" s="18">
        <f>参加者リスト!$A22</f>
        <v>21</v>
      </c>
      <c r="B22" s="18" t="str">
        <f>IF(VLOOKUP(テーブル1[[#This Row],[参加者ID]],参加者リスト[],2)="","",VLOOKUP(テーブル1[[#This Row],[参加者ID]],参加者リスト[],2))</f>
        <v>FLYSKY</v>
      </c>
      <c r="C22" s="18">
        <v>975700</v>
      </c>
      <c r="D22" s="18">
        <v>977500</v>
      </c>
      <c r="E22" s="18">
        <v>976309</v>
      </c>
      <c r="F22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2929509</v>
      </c>
    </row>
    <row r="23" spans="1:6" x14ac:dyDescent="0.3">
      <c r="A23" s="17">
        <f>参加者リスト!$A23</f>
        <v>22</v>
      </c>
      <c r="B23" s="17" t="str">
        <f>IF(VLOOKUP(テーブル1[[#This Row],[参加者ID]],参加者リスト[],2)="","",VLOOKUP(テーブル1[[#This Row],[参加者ID]],参加者リスト[],2))</f>
        <v>NOTE</v>
      </c>
      <c r="C23" s="17">
        <v>934876</v>
      </c>
      <c r="D23" s="17">
        <v>936500</v>
      </c>
      <c r="E23" s="17">
        <v>920434</v>
      </c>
      <c r="F23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2791810</v>
      </c>
    </row>
    <row r="24" spans="1:6" x14ac:dyDescent="0.3">
      <c r="A24" s="18">
        <f>参加者リスト!$A24</f>
        <v>23</v>
      </c>
      <c r="B24" s="18" t="str">
        <f>IF(VLOOKUP(テーブル1[[#This Row],[参加者ID]],参加者リスト[],2)="","",VLOOKUP(テーブル1[[#This Row],[参加者ID]],参加者リスト[],2))</f>
        <v>KANAK</v>
      </c>
      <c r="C24" s="18">
        <v>887734</v>
      </c>
      <c r="D24" s="18">
        <v>903000</v>
      </c>
      <c r="E24" s="18">
        <v>894508</v>
      </c>
      <c r="F24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2685242</v>
      </c>
    </row>
    <row r="25" spans="1:6" x14ac:dyDescent="0.3">
      <c r="A25" s="17">
        <f>参加者リスト!$A25</f>
        <v>24</v>
      </c>
      <c r="B25" s="17" t="str">
        <f>IF(VLOOKUP(テーブル1[[#This Row],[参加者ID]],参加者リスト[],2)="","",VLOOKUP(テーブル1[[#This Row],[参加者ID]],参加者リスト[],2))</f>
        <v>ぼ〜ん</v>
      </c>
      <c r="C25" s="17">
        <v>939250</v>
      </c>
      <c r="D25" s="17">
        <v>944000</v>
      </c>
      <c r="E25" s="17">
        <v>957535</v>
      </c>
      <c r="F25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2840785</v>
      </c>
    </row>
    <row r="26" spans="1:6" x14ac:dyDescent="0.3">
      <c r="A26" s="18">
        <f>参加者リスト!$A26</f>
        <v>25</v>
      </c>
      <c r="B26" s="18" t="str">
        <f>IF(VLOOKUP(テーブル1[[#This Row],[参加者ID]],参加者リスト[],2)="","",VLOOKUP(テーブル1[[#This Row],[参加者ID]],参加者リスト[],2))</f>
        <v>すとろう</v>
      </c>
      <c r="C26" s="18"/>
      <c r="D26" s="18"/>
      <c r="E26" s="18"/>
      <c r="F26" s="18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27" spans="1:6" x14ac:dyDescent="0.3">
      <c r="A27" s="17">
        <f>参加者リスト!$A27</f>
        <v>26</v>
      </c>
      <c r="B27" s="17" t="str">
        <f>IF(VLOOKUP(テーブル1[[#This Row],[参加者ID]],参加者リスト[],2)="","",VLOOKUP(テーブル1[[#This Row],[参加者ID]],参加者リスト[],2))</f>
        <v>テティス</v>
      </c>
      <c r="C27" s="17"/>
      <c r="D27" s="17"/>
      <c r="E27" s="17"/>
      <c r="F27" s="17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28" spans="1:6" x14ac:dyDescent="0.3">
      <c r="A28" s="18">
        <f>参加者リスト!$A28</f>
        <v>27</v>
      </c>
      <c r="B28" s="18" t="str">
        <f>IF(VLOOKUP(テーブル1[[#This Row],[参加者ID]],参加者リスト[],2)="","",VLOOKUP(テーブル1[[#This Row],[参加者ID]],参加者リスト[],2))</f>
        <v>朝咲</v>
      </c>
      <c r="C28" s="18"/>
      <c r="D28" s="18"/>
      <c r="E28" s="18"/>
      <c r="F28" s="18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29" spans="1:6" x14ac:dyDescent="0.3">
      <c r="A29" s="17">
        <f>参加者リスト!$A29</f>
        <v>28</v>
      </c>
      <c r="B29" s="17" t="str">
        <f>IF(VLOOKUP(テーブル1[[#This Row],[参加者ID]],参加者リスト[],2)="","",VLOOKUP(テーブル1[[#This Row],[参加者ID]],参加者リスト[],2))</f>
        <v>菓子</v>
      </c>
      <c r="C29" s="17"/>
      <c r="D29" s="17"/>
      <c r="E29" s="17"/>
      <c r="F29" s="17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30" spans="1:6" x14ac:dyDescent="0.3">
      <c r="A30" s="18">
        <f>参加者リスト!$A30</f>
        <v>29</v>
      </c>
      <c r="B30" s="18" t="str">
        <f>IF(VLOOKUP(テーブル1[[#This Row],[参加者ID]],参加者リスト[],2)="","",VLOOKUP(テーブル1[[#This Row],[参加者ID]],参加者リスト[],2))</f>
        <v>しゃー</v>
      </c>
      <c r="C30" s="18">
        <v>961606</v>
      </c>
      <c r="D30" s="18">
        <v>967500</v>
      </c>
      <c r="E30" s="18">
        <v>967369</v>
      </c>
      <c r="F30" s="18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2896475</v>
      </c>
    </row>
    <row r="31" spans="1:6" x14ac:dyDescent="0.3">
      <c r="A31" s="17">
        <f>参加者リスト!$A31</f>
        <v>30</v>
      </c>
      <c r="B31" s="17" t="str">
        <f>IF(VLOOKUP(テーブル1[[#This Row],[参加者ID]],参加者リスト[],2)="","",VLOOKUP(テーブル1[[#This Row],[参加者ID]],参加者リスト[],2))</f>
        <v>へめれ</v>
      </c>
      <c r="C31" s="17">
        <v>958690</v>
      </c>
      <c r="D31" s="17">
        <v>957000</v>
      </c>
      <c r="E31" s="17">
        <v>951724</v>
      </c>
      <c r="F31" s="17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2867414</v>
      </c>
    </row>
    <row r="32" spans="1:6" x14ac:dyDescent="0.3">
      <c r="A32" s="18">
        <f>参加者リスト!$A32</f>
        <v>31</v>
      </c>
      <c r="B32" s="18" t="str">
        <f>IF(VLOOKUP(テーブル1[[#This Row],[参加者ID]],参加者リスト[],2)="","",VLOOKUP(テーブル1[[#This Row],[参加者ID]],参加者リスト[],2))</f>
        <v>S-TORA</v>
      </c>
      <c r="C32" s="18"/>
      <c r="D32" s="18"/>
      <c r="E32" s="18"/>
      <c r="F32" s="18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33" spans="1:6" x14ac:dyDescent="0.3">
      <c r="A33" s="17">
        <f>参加者リスト!$A33</f>
        <v>32</v>
      </c>
      <c r="B33" s="17" t="str">
        <f>IF(VLOOKUP(テーブル1[[#This Row],[参加者ID]],参加者リスト[],2)="","",VLOOKUP(テーブル1[[#This Row],[参加者ID]],参加者リスト[],2))</f>
        <v>シギ</v>
      </c>
      <c r="C33" s="17"/>
      <c r="D33" s="17"/>
      <c r="E33" s="17"/>
      <c r="F33" s="17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34" spans="1:6" x14ac:dyDescent="0.3">
      <c r="A34" s="18">
        <f>参加者リスト!$A34</f>
        <v>33</v>
      </c>
      <c r="B34" s="18" t="str">
        <f>IF(VLOOKUP(テーブル1[[#This Row],[参加者ID]],参加者リスト[],2)="","",VLOOKUP(テーブル1[[#This Row],[参加者ID]],参加者リスト[],2))</f>
        <v>DDX</v>
      </c>
      <c r="C34" s="18"/>
      <c r="D34" s="18"/>
      <c r="E34" s="18"/>
      <c r="F34" s="18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35" spans="1:6" x14ac:dyDescent="0.3">
      <c r="A35" s="17">
        <f>参加者リスト!$A35</f>
        <v>34</v>
      </c>
      <c r="B35" s="17" t="str">
        <f>IF(VLOOKUP(テーブル1[[#This Row],[参加者ID]],参加者リスト[],2)="","",VLOOKUP(テーブル1[[#This Row],[参加者ID]],参加者リスト[],2))</f>
        <v>STOICCCC</v>
      </c>
      <c r="C35" s="17"/>
      <c r="D35" s="17"/>
      <c r="E35" s="17"/>
      <c r="F35" s="17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36" spans="1:6" x14ac:dyDescent="0.3">
      <c r="A36" s="18">
        <f>参加者リスト!$A36</f>
        <v>35</v>
      </c>
      <c r="B36" s="18" t="str">
        <f>IF(VLOOKUP(テーブル1[[#This Row],[参加者ID]],参加者リスト[],2)="","",VLOOKUP(テーブル1[[#This Row],[参加者ID]],参加者リスト[],2))</f>
        <v>科学</v>
      </c>
      <c r="C36" s="18"/>
      <c r="D36" s="18"/>
      <c r="E36" s="18"/>
      <c r="F36" s="18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37" spans="1:6" x14ac:dyDescent="0.3">
      <c r="A37" s="17">
        <f>参加者リスト!$A37</f>
        <v>36</v>
      </c>
      <c r="B37" s="17" t="str">
        <f>IF(VLOOKUP(テーブル1[[#This Row],[参加者ID]],参加者リスト[],2)="","",VLOOKUP(テーブル1[[#This Row],[参加者ID]],参加者リスト[],2))</f>
        <v>メカコ</v>
      </c>
      <c r="C37" s="17"/>
      <c r="D37" s="17"/>
      <c r="E37" s="17"/>
      <c r="F37" s="17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38" spans="1:6" x14ac:dyDescent="0.3">
      <c r="A38" s="18">
        <f>参加者リスト!$A38</f>
        <v>37</v>
      </c>
      <c r="B38" s="18" t="str">
        <f>IF(VLOOKUP(テーブル1[[#This Row],[参加者ID]],参加者リスト[],2)="","",VLOOKUP(テーブル1[[#This Row],[参加者ID]],参加者リスト[],2))</f>
        <v>DJ AP</v>
      </c>
      <c r="C38" s="18"/>
      <c r="D38" s="18"/>
      <c r="E38" s="18"/>
      <c r="F38" s="18" t="str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 xml:space="preserve"> </v>
      </c>
    </row>
    <row r="39" spans="1:6" x14ac:dyDescent="0.3">
      <c r="A39" s="22">
        <f>参加者リスト!$A39</f>
        <v>9999</v>
      </c>
      <c r="B39" s="23" t="str">
        <f>IF(VLOOKUP(テーブル1[[#This Row],[参加者ID]],参加者リスト[],2)="","",VLOOKUP(テーブル1[[#This Row],[参加者ID]],参加者リスト[],2))</f>
        <v>call-A(参考)</v>
      </c>
      <c r="C39" s="22">
        <v>984934</v>
      </c>
      <c r="D39" s="22">
        <v>995500</v>
      </c>
      <c r="E39" s="22">
        <v>986590</v>
      </c>
      <c r="F39" s="23">
        <f>IF(SUM(テーブル6[[#This Row],[{albus}]],テーブル6[[#This Row],[龍攘虎搏]],テーブル6[[#This Row],[antiphona]])=0," ",SUM(テーブル6[[#This Row],[{albus}]],テーブル6[[#This Row],[龍攘虎搏]],テーブル6[[#This Row],[antiphona]]))</f>
        <v>2967024</v>
      </c>
    </row>
  </sheetData>
  <phoneticPr fontId="2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1" max="1" width="10" style="4" customWidth="1"/>
    <col min="2" max="2" width="21.42578125" style="4" customWidth="1"/>
  </cols>
  <sheetData>
    <row r="1" spans="1:8" x14ac:dyDescent="0.3">
      <c r="A1" s="4" t="s">
        <v>0</v>
      </c>
      <c r="B1" s="4" t="s">
        <v>1</v>
      </c>
      <c r="C1" s="4" t="s">
        <v>603</v>
      </c>
      <c r="D1" s="4" t="s">
        <v>604</v>
      </c>
      <c r="E1" s="4" t="s">
        <v>605</v>
      </c>
      <c r="F1" s="4" t="s">
        <v>606</v>
      </c>
      <c r="G1" s="4" t="s">
        <v>607</v>
      </c>
      <c r="H1" s="4" t="s">
        <v>16</v>
      </c>
    </row>
    <row r="2" spans="1:8" x14ac:dyDescent="0.25">
      <c r="A2" s="4">
        <f>参加者リスト!$A2</f>
        <v>1</v>
      </c>
      <c r="B2" s="4" t="str">
        <f>IF(VLOOKUP(テーブル16[[#This Row],[参加者ID]],参加者リスト[],2)="","",VLOOKUP(テーブル16[[#This Row],[参加者ID]],参加者リスト[],2))</f>
        <v>ZUZULI</v>
      </c>
      <c r="H2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3" spans="1:8" x14ac:dyDescent="0.25">
      <c r="A3" s="4">
        <f>参加者リスト!$A3</f>
        <v>2</v>
      </c>
      <c r="B3" s="4" t="str">
        <f>IF(VLOOKUP(テーブル16[[#This Row],[参加者ID]],参加者リスト[],2)="","",VLOOKUP(テーブル16[[#This Row],[参加者ID]],参加者リスト[],2))</f>
        <v>ウィークリーの人</v>
      </c>
      <c r="C3">
        <v>1000000</v>
      </c>
      <c r="D3">
        <v>999277</v>
      </c>
      <c r="E3">
        <v>999346</v>
      </c>
      <c r="F3">
        <v>998269</v>
      </c>
      <c r="G3">
        <v>991127</v>
      </c>
      <c r="H3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4988019</v>
      </c>
    </row>
    <row r="4" spans="1:8" x14ac:dyDescent="0.25">
      <c r="A4" s="4">
        <f>参加者リスト!$A4</f>
        <v>3</v>
      </c>
      <c r="B4" s="4" t="str">
        <f>IF(VLOOKUP(テーブル16[[#This Row],[参加者ID]],参加者リスト[],2)="","",VLOOKUP(テーブル16[[#This Row],[参加者ID]],参加者リスト[],2))</f>
        <v>TUZURA#4</v>
      </c>
      <c r="H4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5" spans="1:8" x14ac:dyDescent="0.25">
      <c r="A5" s="4">
        <f>参加者リスト!$A5</f>
        <v>4</v>
      </c>
      <c r="B5" s="4" t="str">
        <f>IF(VLOOKUP(テーブル16[[#This Row],[参加者ID]],参加者リスト[],2)="","",VLOOKUP(テーブル16[[#This Row],[参加者ID]],参加者リスト[],2))</f>
        <v>かしぱん</v>
      </c>
      <c r="H5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6" spans="1:8" x14ac:dyDescent="0.25">
      <c r="A6" s="4">
        <f>参加者リスト!$A6</f>
        <v>5</v>
      </c>
      <c r="B6" s="4" t="str">
        <f>IF(VLOOKUP(テーブル16[[#This Row],[参加者ID]],参加者リスト[],2)="","",VLOOKUP(テーブル16[[#This Row],[参加者ID]],参加者リスト[],2))</f>
        <v>YUTTER</v>
      </c>
      <c r="H6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7" spans="1:8" x14ac:dyDescent="0.25">
      <c r="A7" s="4">
        <f>参加者リスト!$A7</f>
        <v>6</v>
      </c>
      <c r="B7" s="4" t="str">
        <f>IF(VLOOKUP(テーブル16[[#This Row],[参加者ID]],参加者リスト[],2)="","",VLOOKUP(テーブル16[[#This Row],[参加者ID]],参加者リスト[],2))</f>
        <v>masamoi</v>
      </c>
      <c r="H7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8" spans="1:8" x14ac:dyDescent="0.25">
      <c r="A8" s="4">
        <f>参加者リスト!$A8</f>
        <v>7</v>
      </c>
      <c r="B8" s="4" t="str">
        <f>IF(VLOOKUP(テーブル16[[#This Row],[参加者ID]],参加者リスト[],2)="","",VLOOKUP(テーブル16[[#This Row],[参加者ID]],参加者リスト[],2))</f>
        <v>T*CHA</v>
      </c>
      <c r="C8">
        <v>1000000</v>
      </c>
      <c r="D8">
        <v>999277</v>
      </c>
      <c r="E8">
        <v>999346</v>
      </c>
      <c r="F8">
        <v>998269</v>
      </c>
      <c r="G8">
        <v>992393</v>
      </c>
      <c r="H8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4989285</v>
      </c>
    </row>
    <row r="9" spans="1:8" x14ac:dyDescent="0.25">
      <c r="A9" s="4">
        <f>参加者リスト!$A9</f>
        <v>8</v>
      </c>
      <c r="B9" s="4" t="str">
        <f>IF(VLOOKUP(テーブル16[[#This Row],[参加者ID]],参加者リスト[],2)="","",VLOOKUP(テーブル16[[#This Row],[参加者ID]],参加者リスト[],2))</f>
        <v>EBA</v>
      </c>
      <c r="C9">
        <v>991297</v>
      </c>
      <c r="D9">
        <v>990601</v>
      </c>
      <c r="E9">
        <v>986266</v>
      </c>
      <c r="F9">
        <v>940569</v>
      </c>
      <c r="G9">
        <v>925844</v>
      </c>
      <c r="H9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4834577</v>
      </c>
    </row>
    <row r="10" spans="1:8" x14ac:dyDescent="0.25">
      <c r="A10" s="4">
        <f>参加者リスト!$A10</f>
        <v>9</v>
      </c>
      <c r="B10" s="4" t="str">
        <f>IF(VLOOKUP(テーブル16[[#This Row],[参加者ID]],参加者リスト[],2)="","",VLOOKUP(テーブル16[[#This Row],[参加者ID]],参加者リスト[],2))</f>
        <v>かご</v>
      </c>
      <c r="C10">
        <v>1000000</v>
      </c>
      <c r="D10">
        <v>997832</v>
      </c>
      <c r="E10">
        <v>999346</v>
      </c>
      <c r="F10">
        <v>993653</v>
      </c>
      <c r="G10">
        <v>989858</v>
      </c>
      <c r="H10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4980689</v>
      </c>
    </row>
    <row r="11" spans="1:8" x14ac:dyDescent="0.25">
      <c r="A11" s="4">
        <f>参加者リスト!$A11</f>
        <v>10</v>
      </c>
      <c r="B11" s="4" t="str">
        <f>IF(VLOOKUP(テーブル16[[#This Row],[参加者ID]],参加者リスト[],2)="","",VLOOKUP(テーブル16[[#This Row],[参加者ID]],参加者リスト[],2))</f>
        <v>LD.BROKN</v>
      </c>
      <c r="H11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12" spans="1:8" x14ac:dyDescent="0.25">
      <c r="A12" s="4">
        <f>参加者リスト!$A12</f>
        <v>11</v>
      </c>
      <c r="B12" s="4" t="str">
        <f>IF(VLOOKUP(テーブル16[[#This Row],[参加者ID]],参加者リスト[],2)="","",VLOOKUP(テーブル16[[#This Row],[参加者ID]],参加者リスト[],2))</f>
        <v>米田</v>
      </c>
      <c r="H12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13" spans="1:8" x14ac:dyDescent="0.25">
      <c r="A13" s="4">
        <f>参加者リスト!$A13</f>
        <v>12</v>
      </c>
      <c r="B13" s="4" t="str">
        <f>IF(VLOOKUP(テーブル16[[#This Row],[参加者ID]],参加者リスト[],2)="","",VLOOKUP(テーブル16[[#This Row],[参加者ID]],参加者リスト[],2))</f>
        <v>KOMA27</v>
      </c>
      <c r="H13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14" spans="1:8" x14ac:dyDescent="0.25">
      <c r="A14" s="4">
        <f>参加者リスト!$A14</f>
        <v>13</v>
      </c>
      <c r="B14" s="4" t="str">
        <f>IF(VLOOKUP(テーブル16[[#This Row],[参加者ID]],参加者リスト[],2)="","",VLOOKUP(テーブル16[[#This Row],[参加者ID]],参加者リスト[],2))</f>
        <v>J4QK.A</v>
      </c>
      <c r="H14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15" spans="1:8" x14ac:dyDescent="0.25">
      <c r="A15" s="4">
        <f>参加者リスト!$A15</f>
        <v>14</v>
      </c>
      <c r="B15" s="4" t="str">
        <f>IF(VLOOKUP(テーブル16[[#This Row],[参加者ID]],参加者リスト[],2)="","",VLOOKUP(テーブル16[[#This Row],[参加者ID]],参加者リスト[],2))</f>
        <v>ゆずたん</v>
      </c>
      <c r="C15">
        <v>991297</v>
      </c>
      <c r="D15">
        <v>993495</v>
      </c>
      <c r="E15">
        <v>988228</v>
      </c>
      <c r="F15">
        <v>976343</v>
      </c>
      <c r="G15">
        <v>939791</v>
      </c>
      <c r="H15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4889154</v>
      </c>
    </row>
    <row r="16" spans="1:8" x14ac:dyDescent="0.25">
      <c r="A16" s="4">
        <f>参加者リスト!$A16</f>
        <v>15</v>
      </c>
      <c r="B16" s="4" t="str">
        <f>IF(VLOOKUP(テーブル16[[#This Row],[参加者ID]],参加者リスト[],2)="","",VLOOKUP(テーブル16[[#This Row],[参加者ID]],参加者リスト[],2))</f>
        <v>BAITO</v>
      </c>
      <c r="H16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17" spans="1:8" x14ac:dyDescent="0.25">
      <c r="A17" s="4">
        <f>参加者リスト!$A17</f>
        <v>16</v>
      </c>
      <c r="B17" s="4" t="str">
        <f>IF(VLOOKUP(テーブル16[[#This Row],[参加者ID]],参加者リスト[],2)="","",VLOOKUP(テーブル16[[#This Row],[参加者ID]],参加者リスト[],2))</f>
        <v>さんらいく</v>
      </c>
      <c r="H17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18" spans="1:8" x14ac:dyDescent="0.25">
      <c r="A18" s="4">
        <f>参加者リスト!$A18</f>
        <v>17</v>
      </c>
      <c r="B18" s="4" t="str">
        <f>IF(VLOOKUP(テーブル16[[#This Row],[参加者ID]],参加者リスト[],2)="","",VLOOKUP(テーブル16[[#This Row],[参加者ID]],参加者リスト[],2))</f>
        <v>てあら</v>
      </c>
      <c r="H18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19" spans="1:8" x14ac:dyDescent="0.25">
      <c r="A19" s="4">
        <f>参加者リスト!$A19</f>
        <v>18</v>
      </c>
      <c r="B19" s="4" t="str">
        <f>IF(VLOOKUP(テーブル16[[#This Row],[参加者ID]],参加者リスト[],2)="","",VLOOKUP(テーブル16[[#This Row],[参加者ID]],参加者リスト[],2))</f>
        <v>のあたま</v>
      </c>
      <c r="H19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20" spans="1:8" x14ac:dyDescent="0.25">
      <c r="A20" s="4">
        <f>参加者リスト!$A20</f>
        <v>19</v>
      </c>
      <c r="B20" s="4" t="str">
        <f>IF(VLOOKUP(テーブル16[[#This Row],[参加者ID]],参加者リスト[],2)="","",VLOOKUP(テーブル16[[#This Row],[参加者ID]],参加者リスト[],2))</f>
        <v>AK*2Y</v>
      </c>
      <c r="H20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21" spans="1:8" x14ac:dyDescent="0.25">
      <c r="A21" s="4">
        <f>参加者リスト!$A21</f>
        <v>20</v>
      </c>
      <c r="B21" s="4" t="str">
        <f>IF(VLOOKUP(テーブル16[[#This Row],[参加者ID]],参加者リスト[],2)="","",VLOOKUP(テーブル16[[#This Row],[参加者ID]],参加者リスト[],2))</f>
        <v>PESCE</v>
      </c>
      <c r="H21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22" spans="1:8" x14ac:dyDescent="0.25">
      <c r="A22" s="4">
        <f>参加者リスト!$A22</f>
        <v>21</v>
      </c>
      <c r="B22" s="4" t="str">
        <f>IF(VLOOKUP(テーブル16[[#This Row],[参加者ID]],参加者リスト[],2)="","",VLOOKUP(テーブル16[[#This Row],[参加者ID]],参加者リスト[],2))</f>
        <v>FLYSKY</v>
      </c>
      <c r="H22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23" spans="1:8" x14ac:dyDescent="0.25">
      <c r="A23" s="4">
        <f>参加者リスト!$A23</f>
        <v>22</v>
      </c>
      <c r="B23" s="4" t="str">
        <f>IF(VLOOKUP(テーブル16[[#This Row],[参加者ID]],参加者リスト[],2)="","",VLOOKUP(テーブル16[[#This Row],[参加者ID]],参加者リスト[],2))</f>
        <v>NOTE</v>
      </c>
      <c r="C23">
        <v>992264</v>
      </c>
      <c r="D23">
        <v>982648</v>
      </c>
      <c r="E23">
        <v>982342</v>
      </c>
      <c r="F23">
        <v>962495</v>
      </c>
      <c r="G23">
        <v>927112</v>
      </c>
      <c r="H23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4846861</v>
      </c>
    </row>
    <row r="24" spans="1:8" x14ac:dyDescent="0.25">
      <c r="A24" s="4">
        <f>参加者リスト!$A24</f>
        <v>23</v>
      </c>
      <c r="B24" s="4" t="str">
        <f>IF(VLOOKUP(テーブル16[[#This Row],[参加者ID]],参加者リスト[],2)="","",VLOOKUP(テーブル16[[#This Row],[参加者ID]],参加者リスト[],2))</f>
        <v>KANAK</v>
      </c>
      <c r="C24">
        <v>997099</v>
      </c>
      <c r="D24">
        <v>993493</v>
      </c>
      <c r="E24">
        <v>976456</v>
      </c>
      <c r="F24">
        <v>930183</v>
      </c>
      <c r="G24">
        <v>900495</v>
      </c>
      <c r="H24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4797726</v>
      </c>
    </row>
    <row r="25" spans="1:8" x14ac:dyDescent="0.25">
      <c r="A25" s="4">
        <f>参加者リスト!$A25</f>
        <v>24</v>
      </c>
      <c r="B25" s="4" t="str">
        <f>IF(VLOOKUP(テーブル16[[#This Row],[参加者ID]],参加者リスト[],2)="","",VLOOKUP(テーブル16[[#This Row],[参加者ID]],参加者リスト[],2))</f>
        <v>ぼ〜ん</v>
      </c>
      <c r="C25">
        <v>995165</v>
      </c>
      <c r="D25">
        <v>992770</v>
      </c>
      <c r="E25">
        <v>991498</v>
      </c>
      <c r="F25">
        <v>980959</v>
      </c>
      <c r="G25">
        <v>965135</v>
      </c>
      <c r="H25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4925527</v>
      </c>
    </row>
    <row r="26" spans="1:8" x14ac:dyDescent="0.25">
      <c r="A26" s="4">
        <f>参加者リスト!$A26</f>
        <v>25</v>
      </c>
      <c r="B26" s="4" t="str">
        <f>IF(VLOOKUP(テーブル16[[#This Row],[参加者ID]],参加者リスト[],2)="","",VLOOKUP(テーブル16[[#This Row],[参加者ID]],参加者リスト[],2))</f>
        <v>すとろう</v>
      </c>
      <c r="H26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27" spans="1:8" x14ac:dyDescent="0.25">
      <c r="A27" s="4">
        <f>参加者リスト!$A27</f>
        <v>26</v>
      </c>
      <c r="B27" s="4" t="str">
        <f>IF(VLOOKUP(テーブル16[[#This Row],[参加者ID]],参加者リスト[],2)="","",VLOOKUP(テーブル16[[#This Row],[参加者ID]],参加者リスト[],2))</f>
        <v>テティス</v>
      </c>
      <c r="H27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28" spans="1:8" x14ac:dyDescent="0.25">
      <c r="A28" s="4">
        <f>参加者リスト!$A28</f>
        <v>27</v>
      </c>
      <c r="B28" s="4" t="str">
        <f>IF(VLOOKUP(テーブル16[[#This Row],[参加者ID]],参加者リスト[],2)="","",VLOOKUP(テーブル16[[#This Row],[参加者ID]],参加者リスト[],2))</f>
        <v>朝咲</v>
      </c>
      <c r="H28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29" spans="1:8" x14ac:dyDescent="0.25">
      <c r="A29" s="4">
        <f>参加者リスト!$A29</f>
        <v>28</v>
      </c>
      <c r="B29" s="4" t="str">
        <f>IF(VLOOKUP(テーブル16[[#This Row],[参加者ID]],参加者リスト[],2)="","",VLOOKUP(テーブル16[[#This Row],[参加者ID]],参加者リスト[],2))</f>
        <v>菓子</v>
      </c>
      <c r="H29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30" spans="1:8" x14ac:dyDescent="0.25">
      <c r="A30" s="4">
        <f>参加者リスト!$A30</f>
        <v>29</v>
      </c>
      <c r="B30" s="4" t="str">
        <f>IF(VLOOKUP(テーブル16[[#This Row],[参加者ID]],参加者リスト[],2)="","",VLOOKUP(テーブル16[[#This Row],[参加者ID]],参加者リスト[],2))</f>
        <v>しゃー</v>
      </c>
      <c r="H30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31" spans="1:8" x14ac:dyDescent="0.25">
      <c r="A31" s="4">
        <f>参加者リスト!$A31</f>
        <v>30</v>
      </c>
      <c r="B31" s="4" t="str">
        <f>IF(VLOOKUP(テーブル16[[#This Row],[参加者ID]],参加者リスト[],2)="","",VLOOKUP(テーブル16[[#This Row],[参加者ID]],参加者リスト[],2))</f>
        <v>へめれ</v>
      </c>
      <c r="H31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32" spans="1:8" x14ac:dyDescent="0.3">
      <c r="A32" s="4">
        <f>参加者リスト!$A32</f>
        <v>31</v>
      </c>
      <c r="B32" s="4" t="str">
        <f>IF(VLOOKUP(テーブル16[[#This Row],[参加者ID]],参加者リスト[],2)="","",VLOOKUP(テーブル16[[#This Row],[参加者ID]],参加者リスト[],2))</f>
        <v>S-TORA</v>
      </c>
      <c r="H32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33" spans="1:8" x14ac:dyDescent="0.3">
      <c r="A33" s="4">
        <f>参加者リスト!$A33</f>
        <v>32</v>
      </c>
      <c r="B33" s="4" t="str">
        <f>IF(VLOOKUP(テーブル16[[#This Row],[参加者ID]],参加者リスト[],2)="","",VLOOKUP(テーブル16[[#This Row],[参加者ID]],参加者リスト[],2))</f>
        <v>シギ</v>
      </c>
      <c r="H33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34" spans="1:8" x14ac:dyDescent="0.3">
      <c r="A34" s="4">
        <f>参加者リスト!$A34</f>
        <v>33</v>
      </c>
      <c r="B34" s="4" t="str">
        <f>IF(VLOOKUP(テーブル16[[#This Row],[参加者ID]],参加者リスト[],2)="","",VLOOKUP(テーブル16[[#This Row],[参加者ID]],参加者リスト[],2))</f>
        <v>DDX</v>
      </c>
      <c r="C34">
        <v>1000000</v>
      </c>
      <c r="D34">
        <v>1000000</v>
      </c>
      <c r="E34">
        <v>1000000</v>
      </c>
      <c r="F34">
        <v>1000000</v>
      </c>
      <c r="G34">
        <v>997464</v>
      </c>
      <c r="H34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4997464</v>
      </c>
    </row>
    <row r="35" spans="1:8" x14ac:dyDescent="0.3">
      <c r="A35" s="4">
        <f>参加者リスト!$A35</f>
        <v>34</v>
      </c>
      <c r="B35" s="4" t="str">
        <f>IF(VLOOKUP(テーブル16[[#This Row],[参加者ID]],参加者リスト[],2)="","",VLOOKUP(テーブル16[[#This Row],[参加者ID]],参加者リスト[],2))</f>
        <v>STOICCCC</v>
      </c>
      <c r="C35">
        <v>1000000</v>
      </c>
      <c r="D35">
        <v>997831</v>
      </c>
      <c r="E35">
        <v>998692</v>
      </c>
      <c r="F35">
        <v>996538</v>
      </c>
      <c r="G35">
        <v>961972</v>
      </c>
      <c r="H35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4955033</v>
      </c>
    </row>
    <row r="36" spans="1:8" x14ac:dyDescent="0.3">
      <c r="A36" s="4">
        <f>参加者リスト!$A36</f>
        <v>35</v>
      </c>
      <c r="B36" s="4" t="str">
        <f>IF(VLOOKUP(テーブル16[[#This Row],[参加者ID]],参加者リスト[],2)="","",VLOOKUP(テーブル16[[#This Row],[参加者ID]],参加者リスト[],2))</f>
        <v>科学</v>
      </c>
      <c r="H36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37" spans="1:8" x14ac:dyDescent="0.3">
      <c r="A37" s="4">
        <f>参加者リスト!$A37</f>
        <v>36</v>
      </c>
      <c r="B37" s="4" t="str">
        <f>IF(VLOOKUP(テーブル16[[#This Row],[参加者ID]],参加者リスト[],2)="","",VLOOKUP(テーブル16[[#This Row],[参加者ID]],参加者リスト[],2))</f>
        <v>メカコ</v>
      </c>
      <c r="H37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38" spans="1:8" x14ac:dyDescent="0.3">
      <c r="A38" s="4">
        <f>参加者リスト!$A38</f>
        <v>37</v>
      </c>
      <c r="B38" s="4" t="str">
        <f>IF(VLOOKUP(テーブル16[[#This Row],[参加者ID]],参加者リスト[],2)="","",VLOOKUP(テーブル16[[#This Row],[参加者ID]],参加者リスト[],2))</f>
        <v>DJ AP</v>
      </c>
      <c r="H38" t="str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 xml:space="preserve"> </v>
      </c>
    </row>
    <row r="39" spans="1:8" x14ac:dyDescent="0.3">
      <c r="A39" s="7">
        <f>参加者リスト!$A39</f>
        <v>9999</v>
      </c>
      <c r="B39" s="9" t="str">
        <f>IF(VLOOKUP(テーブル16[[#This Row],[参加者ID]],参加者リスト[],2)="","",VLOOKUP(テーブル16[[#This Row],[参加者ID]],参加者リスト[],2))</f>
        <v>call-A(参考)</v>
      </c>
      <c r="C39">
        <v>994198</v>
      </c>
      <c r="D39">
        <v>998554</v>
      </c>
      <c r="E39">
        <v>999346</v>
      </c>
      <c r="F39">
        <v>987883</v>
      </c>
      <c r="G39">
        <v>989857</v>
      </c>
      <c r="H39" s="8">
        <f>IF(SUM(テーブル16[[#This Row],[Mag Mell]],テーブル16[[#This Row],[One&amp;Only]],テーブル16[[#This Row],[ほおずきみたいに紅い魂]],テーブル16[[#This Row],[Egotistical Drug]],テーブル16[[#This Row],[Bioslaves]])=0," ",SUM(テーブル16[[#This Row],[Mag Mell]],テーブル16[[#This Row],[One&amp;Only]],テーブル16[[#This Row],[ほおずきみたいに紅い魂]],テーブル16[[#This Row],[Egotistical Drug]],テーブル16[[#This Row],[Bioslaves]]))</f>
        <v>4969838</v>
      </c>
    </row>
  </sheetData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1" max="1" width="10" style="1" customWidth="1"/>
    <col min="2" max="2" width="21.42578125" style="1" customWidth="1"/>
    <col min="3" max="3" width="27.140625" customWidth="1"/>
    <col min="4" max="4" width="23.7109375" customWidth="1"/>
    <col min="6" max="6" width="18.42578125" customWidth="1"/>
  </cols>
  <sheetData>
    <row r="1" spans="1:8" x14ac:dyDescent="0.3">
      <c r="A1" s="1" t="s">
        <v>0</v>
      </c>
      <c r="B1" s="1" t="s">
        <v>699</v>
      </c>
      <c r="C1" s="1" t="s">
        <v>7</v>
      </c>
      <c r="D1" s="1" t="s">
        <v>9</v>
      </c>
      <c r="E1" s="1" t="s">
        <v>11</v>
      </c>
      <c r="F1" s="1" t="s">
        <v>13</v>
      </c>
      <c r="G1" s="1" t="s">
        <v>15</v>
      </c>
      <c r="H1" s="1" t="s">
        <v>16</v>
      </c>
    </row>
    <row r="2" spans="1:8" x14ac:dyDescent="0.25">
      <c r="A2" s="1">
        <f>参加者リスト!$A2</f>
        <v>1</v>
      </c>
      <c r="B2" s="1" t="str">
        <f>IF(VLOOKUP(テーブル2[[#This Row],[参加者ID]],参加者リスト[],2)="","",VLOOKUP(テーブル2[[#This Row],[参加者ID]],参加者リスト[],2))</f>
        <v>ZUZULI</v>
      </c>
      <c r="C2" t="str">
        <f>VLOOKUP(テーブル2[[#This Row],[参加者ID]],クラウンベリー[],15)</f>
        <v/>
      </c>
      <c r="D2" t="str">
        <f>VLOOKUP(テーブル2[[#This Row],[参加者ID]],エウレカ[],15)</f>
        <v/>
      </c>
      <c r="E2" t="str">
        <f>VLOOKUP(テーブル2[[#This Row],[参加者ID]],ベイガス[],15)</f>
        <v/>
      </c>
      <c r="F2" t="str">
        <f>VLOOKUP(テーブル2[[#This Row],[参加者ID]],カスポル[],15)</f>
        <v/>
      </c>
      <c r="G2" t="str">
        <f>VLOOKUP(テーブル2[[#This Row],[参加者ID]],ドミニス[],15)</f>
        <v/>
      </c>
      <c r="H2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3" spans="1:8" x14ac:dyDescent="0.25">
      <c r="A3" s="1">
        <f>参加者リスト!$A3</f>
        <v>2</v>
      </c>
      <c r="B3" s="1" t="str">
        <f>IF(VLOOKUP(テーブル2[[#This Row],[参加者ID]],参加者リスト[],2)="","",VLOOKUP(テーブル2[[#This Row],[参加者ID]],参加者リスト[],2))</f>
        <v>ウィークリーの人</v>
      </c>
      <c r="C3">
        <f>VLOOKUP(テーブル2[[#This Row],[参加者ID]],クラウンベリー[],15)</f>
        <v>325</v>
      </c>
      <c r="D3">
        <f>VLOOKUP(テーブル2[[#This Row],[参加者ID]],エウレカ[],15)</f>
        <v>317</v>
      </c>
      <c r="E3">
        <f>VLOOKUP(テーブル2[[#This Row],[参加者ID]],ベイガス[],15)</f>
        <v>319</v>
      </c>
      <c r="F3">
        <f>VLOOKUP(テーブル2[[#This Row],[参加者ID]],カスポル[],15)</f>
        <v>319</v>
      </c>
      <c r="G3">
        <f>VLOOKUP(テーブル2[[#This Row],[参加者ID]],ドミニス[],15)</f>
        <v>315</v>
      </c>
      <c r="H3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1595</v>
      </c>
    </row>
    <row r="4" spans="1:8" x14ac:dyDescent="0.25">
      <c r="A4" s="1">
        <f>参加者リスト!$A4</f>
        <v>3</v>
      </c>
      <c r="B4" s="1" t="str">
        <f>IF(VLOOKUP(テーブル2[[#This Row],[参加者ID]],参加者リスト[],2)="","",VLOOKUP(テーブル2[[#This Row],[参加者ID]],参加者リスト[],2))</f>
        <v>TUZURA#4</v>
      </c>
      <c r="C4">
        <f>VLOOKUP(テーブル2[[#This Row],[参加者ID]],クラウンベリー[],15)</f>
        <v>361</v>
      </c>
      <c r="D4">
        <f>VLOOKUP(テーブル2[[#This Row],[参加者ID]],エウレカ[],15)</f>
        <v>324</v>
      </c>
      <c r="E4">
        <f>VLOOKUP(テーブル2[[#This Row],[参加者ID]],ベイガス[],15)</f>
        <v>318</v>
      </c>
      <c r="F4">
        <f>VLOOKUP(テーブル2[[#This Row],[参加者ID]],カスポル[],15)</f>
        <v>332</v>
      </c>
      <c r="G4">
        <f>VLOOKUP(テーブル2[[#This Row],[参加者ID]],ドミニス[],15)</f>
        <v>315</v>
      </c>
      <c r="H4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1650</v>
      </c>
    </row>
    <row r="5" spans="1:8" x14ac:dyDescent="0.25">
      <c r="A5" s="1">
        <f>参加者リスト!$A5</f>
        <v>4</v>
      </c>
      <c r="B5" s="1" t="str">
        <f>IF(VLOOKUP(テーブル2[[#This Row],[参加者ID]],参加者リスト[],2)="","",VLOOKUP(テーブル2[[#This Row],[参加者ID]],参加者リスト[],2))</f>
        <v>かしぱん</v>
      </c>
      <c r="C5" t="str">
        <f>VLOOKUP(テーブル2[[#This Row],[参加者ID]],クラウンベリー[],15)</f>
        <v/>
      </c>
      <c r="D5" t="str">
        <f>VLOOKUP(テーブル2[[#This Row],[参加者ID]],エウレカ[],15)</f>
        <v/>
      </c>
      <c r="E5" t="str">
        <f>VLOOKUP(テーブル2[[#This Row],[参加者ID]],ベイガス[],15)</f>
        <v/>
      </c>
      <c r="F5" t="str">
        <f>VLOOKUP(テーブル2[[#This Row],[参加者ID]],カスポル[],15)</f>
        <v/>
      </c>
      <c r="G5" t="str">
        <f>VLOOKUP(テーブル2[[#This Row],[参加者ID]],ドミニス[],15)</f>
        <v/>
      </c>
      <c r="H5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6" spans="1:8" x14ac:dyDescent="0.25">
      <c r="A6" s="1">
        <f>参加者リスト!$A6</f>
        <v>5</v>
      </c>
      <c r="B6" s="1" t="str">
        <f>IF(VLOOKUP(テーブル2[[#This Row],[参加者ID]],参加者リスト[],2)="","",VLOOKUP(テーブル2[[#This Row],[参加者ID]],参加者リスト[],2))</f>
        <v>YUTTER</v>
      </c>
      <c r="C6" t="str">
        <f>VLOOKUP(テーブル2[[#This Row],[参加者ID]],クラウンベリー[],15)</f>
        <v/>
      </c>
      <c r="D6" t="str">
        <f>VLOOKUP(テーブル2[[#This Row],[参加者ID]],エウレカ[],15)</f>
        <v/>
      </c>
      <c r="E6" t="str">
        <f>VLOOKUP(テーブル2[[#This Row],[参加者ID]],ベイガス[],15)</f>
        <v/>
      </c>
      <c r="F6" t="str">
        <f>VLOOKUP(テーブル2[[#This Row],[参加者ID]],カスポル[],15)</f>
        <v/>
      </c>
      <c r="G6" t="str">
        <f>VLOOKUP(テーブル2[[#This Row],[参加者ID]],ドミニス[],15)</f>
        <v/>
      </c>
      <c r="H6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7" spans="1:8" x14ac:dyDescent="0.25">
      <c r="A7" s="1">
        <f>参加者リスト!$A7</f>
        <v>6</v>
      </c>
      <c r="B7" s="1" t="str">
        <f>IF(VLOOKUP(テーブル2[[#This Row],[参加者ID]],参加者リスト[],2)="","",VLOOKUP(テーブル2[[#This Row],[参加者ID]],参加者リスト[],2))</f>
        <v>masamoi</v>
      </c>
      <c r="C7" t="str">
        <f>VLOOKUP(テーブル2[[#This Row],[参加者ID]],クラウンベリー[],15)</f>
        <v/>
      </c>
      <c r="D7" t="str">
        <f>VLOOKUP(テーブル2[[#This Row],[参加者ID]],エウレカ[],15)</f>
        <v/>
      </c>
      <c r="E7" t="str">
        <f>VLOOKUP(テーブル2[[#This Row],[参加者ID]],ベイガス[],15)</f>
        <v/>
      </c>
      <c r="F7" t="str">
        <f>VLOOKUP(テーブル2[[#This Row],[参加者ID]],カスポル[],15)</f>
        <v/>
      </c>
      <c r="G7" t="str">
        <f>VLOOKUP(テーブル2[[#This Row],[参加者ID]],ドミニス[],15)</f>
        <v/>
      </c>
      <c r="H7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8" spans="1:8" x14ac:dyDescent="0.25">
      <c r="A8" s="1">
        <f>参加者リスト!$A8</f>
        <v>7</v>
      </c>
      <c r="B8" s="1" t="str">
        <f>IF(VLOOKUP(テーブル2[[#This Row],[参加者ID]],参加者リスト[],2)="","",VLOOKUP(テーブル2[[#This Row],[参加者ID]],参加者リスト[],2))</f>
        <v>T*CHA</v>
      </c>
      <c r="C8" t="str">
        <f>VLOOKUP(テーブル2[[#This Row],[参加者ID]],クラウンベリー[],15)</f>
        <v/>
      </c>
      <c r="D8" t="str">
        <f>VLOOKUP(テーブル2[[#This Row],[参加者ID]],エウレカ[],15)</f>
        <v/>
      </c>
      <c r="E8" t="str">
        <f>VLOOKUP(テーブル2[[#This Row],[参加者ID]],ベイガス[],15)</f>
        <v/>
      </c>
      <c r="F8" t="str">
        <f>VLOOKUP(テーブル2[[#This Row],[参加者ID]],カスポル[],15)</f>
        <v/>
      </c>
      <c r="G8" t="str">
        <f>VLOOKUP(テーブル2[[#This Row],[参加者ID]],ドミニス[],15)</f>
        <v/>
      </c>
      <c r="H8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9" spans="1:8" x14ac:dyDescent="0.25">
      <c r="A9" s="1">
        <f>参加者リスト!$A9</f>
        <v>8</v>
      </c>
      <c r="B9" s="1" t="str">
        <f>IF(VLOOKUP(テーブル2[[#This Row],[参加者ID]],参加者リスト[],2)="","",VLOOKUP(テーブル2[[#This Row],[参加者ID]],参加者リスト[],2))</f>
        <v>EBA</v>
      </c>
      <c r="C9">
        <f>VLOOKUP(テーブル2[[#This Row],[参加者ID]],クラウンベリー[],15)</f>
        <v>355</v>
      </c>
      <c r="D9">
        <f>VLOOKUP(テーブル2[[#This Row],[参加者ID]],エウレカ[],15)</f>
        <v>324</v>
      </c>
      <c r="E9">
        <f>VLOOKUP(テーブル2[[#This Row],[参加者ID]],ベイガス[],15)</f>
        <v>323</v>
      </c>
      <c r="F9">
        <f>VLOOKUP(テーブル2[[#This Row],[参加者ID]],カスポル[],15)</f>
        <v>330</v>
      </c>
      <c r="G9">
        <f>VLOOKUP(テーブル2[[#This Row],[参加者ID]],ドミニス[],15)</f>
        <v>319</v>
      </c>
      <c r="H9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1651</v>
      </c>
    </row>
    <row r="10" spans="1:8" x14ac:dyDescent="0.25">
      <c r="A10" s="1">
        <f>参加者リスト!$A10</f>
        <v>9</v>
      </c>
      <c r="B10" s="1" t="str">
        <f>IF(VLOOKUP(テーブル2[[#This Row],[参加者ID]],参加者リスト[],2)="","",VLOOKUP(テーブル2[[#This Row],[参加者ID]],参加者リスト[],2))</f>
        <v>かご</v>
      </c>
      <c r="C10" t="str">
        <f>VLOOKUP(テーブル2[[#This Row],[参加者ID]],クラウンベリー[],15)</f>
        <v/>
      </c>
      <c r="D10" t="str">
        <f>VLOOKUP(テーブル2[[#This Row],[参加者ID]],エウレカ[],15)</f>
        <v/>
      </c>
      <c r="E10" t="str">
        <f>VLOOKUP(テーブル2[[#This Row],[参加者ID]],ベイガス[],15)</f>
        <v/>
      </c>
      <c r="F10" t="str">
        <f>VLOOKUP(テーブル2[[#This Row],[参加者ID]],カスポル[],15)</f>
        <v/>
      </c>
      <c r="G10" t="str">
        <f>VLOOKUP(テーブル2[[#This Row],[参加者ID]],ドミニス[],15)</f>
        <v/>
      </c>
      <c r="H10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11" spans="1:8" x14ac:dyDescent="0.25">
      <c r="A11" s="1">
        <f>参加者リスト!$A11</f>
        <v>10</v>
      </c>
      <c r="B11" s="1" t="str">
        <f>IF(VLOOKUP(テーブル2[[#This Row],[参加者ID]],参加者リスト[],2)="","",VLOOKUP(テーブル2[[#This Row],[参加者ID]],参加者リスト[],2))</f>
        <v>LD.BROKN</v>
      </c>
      <c r="C11" t="str">
        <f>VLOOKUP(テーブル2[[#This Row],[参加者ID]],クラウンベリー[],15)</f>
        <v/>
      </c>
      <c r="D11" t="str">
        <f>VLOOKUP(テーブル2[[#This Row],[参加者ID]],エウレカ[],15)</f>
        <v/>
      </c>
      <c r="E11" t="str">
        <f>VLOOKUP(テーブル2[[#This Row],[参加者ID]],ベイガス[],15)</f>
        <v/>
      </c>
      <c r="F11" t="str">
        <f>VLOOKUP(テーブル2[[#This Row],[参加者ID]],カスポル[],15)</f>
        <v/>
      </c>
      <c r="G11" t="str">
        <f>VLOOKUP(テーブル2[[#This Row],[参加者ID]],ドミニス[],15)</f>
        <v/>
      </c>
      <c r="H11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12" spans="1:8" x14ac:dyDescent="0.25">
      <c r="A12" s="1">
        <f>参加者リスト!$A12</f>
        <v>11</v>
      </c>
      <c r="B12" s="1" t="str">
        <f>IF(VLOOKUP(テーブル2[[#This Row],[参加者ID]],参加者リスト[],2)="","",VLOOKUP(テーブル2[[#This Row],[参加者ID]],参加者リスト[],2))</f>
        <v>米田</v>
      </c>
      <c r="C12" t="str">
        <f>VLOOKUP(テーブル2[[#This Row],[参加者ID]],クラウンベリー[],15)</f>
        <v/>
      </c>
      <c r="D12" t="str">
        <f>VLOOKUP(テーブル2[[#This Row],[参加者ID]],エウレカ[],15)</f>
        <v/>
      </c>
      <c r="E12" t="str">
        <f>VLOOKUP(テーブル2[[#This Row],[参加者ID]],ベイガス[],15)</f>
        <v/>
      </c>
      <c r="F12" t="str">
        <f>VLOOKUP(テーブル2[[#This Row],[参加者ID]],カスポル[],15)</f>
        <v/>
      </c>
      <c r="G12" t="str">
        <f>VLOOKUP(テーブル2[[#This Row],[参加者ID]],ドミニス[],15)</f>
        <v/>
      </c>
      <c r="H12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13" spans="1:8" x14ac:dyDescent="0.25">
      <c r="A13" s="1">
        <f>参加者リスト!$A13</f>
        <v>12</v>
      </c>
      <c r="B13" s="1" t="str">
        <f>IF(VLOOKUP(テーブル2[[#This Row],[参加者ID]],参加者リスト[],2)="","",VLOOKUP(テーブル2[[#This Row],[参加者ID]],参加者リスト[],2))</f>
        <v>KOMA27</v>
      </c>
      <c r="C13">
        <f>VLOOKUP(テーブル2[[#This Row],[参加者ID]],クラウンベリー[],15)</f>
        <v>388</v>
      </c>
      <c r="D13">
        <f>VLOOKUP(テーブル2[[#This Row],[参加者ID]],エウレカ[],15)</f>
        <v>415</v>
      </c>
      <c r="E13">
        <f>VLOOKUP(テーブル2[[#This Row],[参加者ID]],ベイガス[],15)</f>
        <v>391</v>
      </c>
      <c r="F13">
        <f>VLOOKUP(テーブル2[[#This Row],[参加者ID]],カスポル[],15)</f>
        <v>443</v>
      </c>
      <c r="G13">
        <f>VLOOKUP(テーブル2[[#This Row],[参加者ID]],ドミニス[],15)</f>
        <v>395</v>
      </c>
      <c r="H13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2032</v>
      </c>
    </row>
    <row r="14" spans="1:8" x14ac:dyDescent="0.25">
      <c r="A14" s="1">
        <f>参加者リスト!$A14</f>
        <v>13</v>
      </c>
      <c r="B14" s="1" t="str">
        <f>IF(VLOOKUP(テーブル2[[#This Row],[参加者ID]],参加者リスト[],2)="","",VLOOKUP(テーブル2[[#This Row],[参加者ID]],参加者リスト[],2))</f>
        <v>J4QK.A</v>
      </c>
      <c r="C14">
        <f>VLOOKUP(テーブル2[[#This Row],[参加者ID]],クラウンベリー[],15)</f>
        <v>330</v>
      </c>
      <c r="D14">
        <f>VLOOKUP(テーブル2[[#This Row],[参加者ID]],エウレカ[],15)</f>
        <v>343</v>
      </c>
      <c r="E14">
        <f>VLOOKUP(テーブル2[[#This Row],[参加者ID]],ベイガス[],15)</f>
        <v>328</v>
      </c>
      <c r="F14">
        <f>VLOOKUP(テーブル2[[#This Row],[参加者ID]],カスポル[],15)</f>
        <v>333</v>
      </c>
      <c r="G14">
        <f>VLOOKUP(テーブル2[[#This Row],[参加者ID]],ドミニス[],15)</f>
        <v>324</v>
      </c>
      <c r="H14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1658</v>
      </c>
    </row>
    <row r="15" spans="1:8" x14ac:dyDescent="0.25">
      <c r="A15" s="1">
        <f>参加者リスト!$A15</f>
        <v>14</v>
      </c>
      <c r="B15" s="1" t="str">
        <f>IF(VLOOKUP(テーブル2[[#This Row],[参加者ID]],参加者リスト[],2)="","",VLOOKUP(テーブル2[[#This Row],[参加者ID]],参加者リスト[],2))</f>
        <v>ゆずたん</v>
      </c>
      <c r="C15" t="str">
        <f>VLOOKUP(テーブル2[[#This Row],[参加者ID]],クラウンベリー[],15)</f>
        <v/>
      </c>
      <c r="D15" t="str">
        <f>VLOOKUP(テーブル2[[#This Row],[参加者ID]],エウレカ[],15)</f>
        <v/>
      </c>
      <c r="E15" t="str">
        <f>VLOOKUP(テーブル2[[#This Row],[参加者ID]],ベイガス[],15)</f>
        <v/>
      </c>
      <c r="F15" t="str">
        <f>VLOOKUP(テーブル2[[#This Row],[参加者ID]],カスポル[],15)</f>
        <v/>
      </c>
      <c r="G15" t="str">
        <f>VLOOKUP(テーブル2[[#This Row],[参加者ID]],ドミニス[],15)</f>
        <v/>
      </c>
      <c r="H15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16" spans="1:8" x14ac:dyDescent="0.25">
      <c r="A16" s="1">
        <f>参加者リスト!$A16</f>
        <v>15</v>
      </c>
      <c r="B16" s="1" t="str">
        <f>IF(VLOOKUP(テーブル2[[#This Row],[参加者ID]],参加者リスト[],2)="","",VLOOKUP(テーブル2[[#This Row],[参加者ID]],参加者リスト[],2))</f>
        <v>BAITO</v>
      </c>
      <c r="C16" t="str">
        <f>VLOOKUP(テーブル2[[#This Row],[参加者ID]],クラウンベリー[],15)</f>
        <v/>
      </c>
      <c r="D16" t="str">
        <f>VLOOKUP(テーブル2[[#This Row],[参加者ID]],エウレカ[],15)</f>
        <v/>
      </c>
      <c r="E16" t="str">
        <f>VLOOKUP(テーブル2[[#This Row],[参加者ID]],ベイガス[],15)</f>
        <v/>
      </c>
      <c r="F16" t="str">
        <f>VLOOKUP(テーブル2[[#This Row],[参加者ID]],カスポル[],15)</f>
        <v/>
      </c>
      <c r="G16" t="str">
        <f>VLOOKUP(テーブル2[[#This Row],[参加者ID]],ドミニス[],15)</f>
        <v/>
      </c>
      <c r="H16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17" spans="1:8" x14ac:dyDescent="0.25">
      <c r="A17" s="1">
        <f>参加者リスト!$A17</f>
        <v>16</v>
      </c>
      <c r="B17" s="1" t="str">
        <f>IF(VLOOKUP(テーブル2[[#This Row],[参加者ID]],参加者リスト[],2)="","",VLOOKUP(テーブル2[[#This Row],[参加者ID]],参加者リスト[],2))</f>
        <v>さんらいく</v>
      </c>
      <c r="C17" t="str">
        <f>VLOOKUP(テーブル2[[#This Row],[参加者ID]],クラウンベリー[],15)</f>
        <v/>
      </c>
      <c r="D17" t="str">
        <f>VLOOKUP(テーブル2[[#This Row],[参加者ID]],エウレカ[],15)</f>
        <v/>
      </c>
      <c r="E17" t="str">
        <f>VLOOKUP(テーブル2[[#This Row],[参加者ID]],ベイガス[],15)</f>
        <v/>
      </c>
      <c r="F17" t="str">
        <f>VLOOKUP(テーブル2[[#This Row],[参加者ID]],カスポル[],15)</f>
        <v/>
      </c>
      <c r="G17" t="str">
        <f>VLOOKUP(テーブル2[[#This Row],[参加者ID]],ドミニス[],15)</f>
        <v/>
      </c>
      <c r="H17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18" spans="1:8" x14ac:dyDescent="0.25">
      <c r="A18" s="1">
        <f>参加者リスト!$A18</f>
        <v>17</v>
      </c>
      <c r="B18" s="1" t="str">
        <f>IF(VLOOKUP(テーブル2[[#This Row],[参加者ID]],参加者リスト[],2)="","",VLOOKUP(テーブル2[[#This Row],[参加者ID]],参加者リスト[],2))</f>
        <v>てあら</v>
      </c>
      <c r="C18" t="str">
        <f>VLOOKUP(テーブル2[[#This Row],[参加者ID]],クラウンベリー[],15)</f>
        <v/>
      </c>
      <c r="D18" t="str">
        <f>VLOOKUP(テーブル2[[#This Row],[参加者ID]],エウレカ[],15)</f>
        <v/>
      </c>
      <c r="E18" t="str">
        <f>VLOOKUP(テーブル2[[#This Row],[参加者ID]],ベイガス[],15)</f>
        <v/>
      </c>
      <c r="F18" t="str">
        <f>VLOOKUP(テーブル2[[#This Row],[参加者ID]],カスポル[],15)</f>
        <v/>
      </c>
      <c r="G18" t="str">
        <f>VLOOKUP(テーブル2[[#This Row],[参加者ID]],ドミニス[],15)</f>
        <v/>
      </c>
      <c r="H18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19" spans="1:8" x14ac:dyDescent="0.25">
      <c r="A19" s="1">
        <f>参加者リスト!$A19</f>
        <v>18</v>
      </c>
      <c r="B19" s="1" t="str">
        <f>IF(VLOOKUP(テーブル2[[#This Row],[参加者ID]],参加者リスト[],2)="","",VLOOKUP(テーブル2[[#This Row],[参加者ID]],参加者リスト[],2))</f>
        <v>のあたま</v>
      </c>
      <c r="C19">
        <f>VLOOKUP(テーブル2[[#This Row],[参加者ID]],クラウンベリー[],15)</f>
        <v>356</v>
      </c>
      <c r="D19">
        <f>VLOOKUP(テーブル2[[#This Row],[参加者ID]],エウレカ[],15)</f>
        <v>339</v>
      </c>
      <c r="E19">
        <f>VLOOKUP(テーブル2[[#This Row],[参加者ID]],ベイガス[],15)</f>
        <v>321</v>
      </c>
      <c r="F19">
        <f>VLOOKUP(テーブル2[[#This Row],[参加者ID]],カスポル[],15)</f>
        <v>335</v>
      </c>
      <c r="G19">
        <f>VLOOKUP(テーブル2[[#This Row],[参加者ID]],ドミニス[],15)</f>
        <v>350</v>
      </c>
      <c r="H19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1701</v>
      </c>
    </row>
    <row r="20" spans="1:8" x14ac:dyDescent="0.25">
      <c r="A20" s="1">
        <f>参加者リスト!$A20</f>
        <v>19</v>
      </c>
      <c r="B20" s="1" t="str">
        <f>IF(VLOOKUP(テーブル2[[#This Row],[参加者ID]],参加者リスト[],2)="","",VLOOKUP(テーブル2[[#This Row],[参加者ID]],参加者リスト[],2))</f>
        <v>AK*2Y</v>
      </c>
      <c r="C20" t="str">
        <f>VLOOKUP(テーブル2[[#This Row],[参加者ID]],クラウンベリー[],15)</f>
        <v/>
      </c>
      <c r="D20" t="str">
        <f>VLOOKUP(テーブル2[[#This Row],[参加者ID]],エウレカ[],15)</f>
        <v/>
      </c>
      <c r="E20" t="str">
        <f>VLOOKUP(テーブル2[[#This Row],[参加者ID]],ベイガス[],15)</f>
        <v/>
      </c>
      <c r="F20" t="str">
        <f>VLOOKUP(テーブル2[[#This Row],[参加者ID]],カスポル[],15)</f>
        <v/>
      </c>
      <c r="G20" t="str">
        <f>VLOOKUP(テーブル2[[#This Row],[参加者ID]],ドミニス[],15)</f>
        <v/>
      </c>
      <c r="H20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21" spans="1:8" x14ac:dyDescent="0.25">
      <c r="A21" s="1">
        <f>参加者リスト!$A21</f>
        <v>20</v>
      </c>
      <c r="B21" s="1" t="str">
        <f>IF(VLOOKUP(テーブル2[[#This Row],[参加者ID]],参加者リスト[],2)="","",VLOOKUP(テーブル2[[#This Row],[参加者ID]],参加者リスト[],2))</f>
        <v>PESCE</v>
      </c>
      <c r="C21" t="str">
        <f>VLOOKUP(テーブル2[[#This Row],[参加者ID]],クラウンベリー[],15)</f>
        <v/>
      </c>
      <c r="D21" t="str">
        <f>VLOOKUP(テーブル2[[#This Row],[参加者ID]],エウレカ[],15)</f>
        <v/>
      </c>
      <c r="E21" t="str">
        <f>VLOOKUP(テーブル2[[#This Row],[参加者ID]],ベイガス[],15)</f>
        <v/>
      </c>
      <c r="F21" t="str">
        <f>VLOOKUP(テーブル2[[#This Row],[参加者ID]],カスポル[],15)</f>
        <v/>
      </c>
      <c r="G21" t="str">
        <f>VLOOKUP(テーブル2[[#This Row],[参加者ID]],ドミニス[],15)</f>
        <v/>
      </c>
      <c r="H21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22" spans="1:8" x14ac:dyDescent="0.25">
      <c r="A22" s="1">
        <f>参加者リスト!$A22</f>
        <v>21</v>
      </c>
      <c r="B22" s="1" t="str">
        <f>IF(VLOOKUP(テーブル2[[#This Row],[参加者ID]],参加者リスト[],2)="","",VLOOKUP(テーブル2[[#This Row],[参加者ID]],参加者リスト[],2))</f>
        <v>FLYSKY</v>
      </c>
      <c r="C22" t="str">
        <f>VLOOKUP(テーブル2[[#This Row],[参加者ID]],クラウンベリー[],15)</f>
        <v/>
      </c>
      <c r="D22" t="str">
        <f>VLOOKUP(テーブル2[[#This Row],[参加者ID]],エウレカ[],15)</f>
        <v/>
      </c>
      <c r="E22" t="str">
        <f>VLOOKUP(テーブル2[[#This Row],[参加者ID]],ベイガス[],15)</f>
        <v/>
      </c>
      <c r="F22" t="str">
        <f>VLOOKUP(テーブル2[[#This Row],[参加者ID]],カスポル[],15)</f>
        <v/>
      </c>
      <c r="G22" t="str">
        <f>VLOOKUP(テーブル2[[#This Row],[参加者ID]],ドミニス[],15)</f>
        <v/>
      </c>
      <c r="H22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23" spans="1:8" x14ac:dyDescent="0.25">
      <c r="A23" s="1">
        <f>参加者リスト!$A23</f>
        <v>22</v>
      </c>
      <c r="B23" s="1" t="str">
        <f>IF(VLOOKUP(テーブル2[[#This Row],[参加者ID]],参加者リスト[],2)="","",VLOOKUP(テーブル2[[#This Row],[参加者ID]],参加者リスト[],2))</f>
        <v>NOTE</v>
      </c>
      <c r="C23" t="str">
        <f>VLOOKUP(テーブル2[[#This Row],[参加者ID]],クラウンベリー[],15)</f>
        <v/>
      </c>
      <c r="D23" t="str">
        <f>VLOOKUP(テーブル2[[#This Row],[参加者ID]],エウレカ[],15)</f>
        <v/>
      </c>
      <c r="E23" t="str">
        <f>VLOOKUP(テーブル2[[#This Row],[参加者ID]],ベイガス[],15)</f>
        <v/>
      </c>
      <c r="F23" t="str">
        <f>VLOOKUP(テーブル2[[#This Row],[参加者ID]],カスポル[],15)</f>
        <v/>
      </c>
      <c r="G23" t="str">
        <f>VLOOKUP(テーブル2[[#This Row],[参加者ID]],ドミニス[],15)</f>
        <v/>
      </c>
      <c r="H23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24" spans="1:8" x14ac:dyDescent="0.25">
      <c r="A24" s="1">
        <f>参加者リスト!$A24</f>
        <v>23</v>
      </c>
      <c r="B24" s="1" t="str">
        <f>IF(VLOOKUP(テーブル2[[#This Row],[参加者ID]],参加者リスト[],2)="","",VLOOKUP(テーブル2[[#This Row],[参加者ID]],参加者リスト[],2))</f>
        <v>KANAK</v>
      </c>
      <c r="C24">
        <f>VLOOKUP(テーブル2[[#This Row],[参加者ID]],クラウンベリー[],15)</f>
        <v>395</v>
      </c>
      <c r="D24">
        <f>VLOOKUP(テーブル2[[#This Row],[参加者ID]],エウレカ[],15)</f>
        <v>347</v>
      </c>
      <c r="E24">
        <f>VLOOKUP(テーブル2[[#This Row],[参加者ID]],ベイガス[],15)</f>
        <v>320</v>
      </c>
      <c r="F24">
        <f>VLOOKUP(テーブル2[[#This Row],[参加者ID]],カスポル[],15)</f>
        <v>353</v>
      </c>
      <c r="G24">
        <f>VLOOKUP(テーブル2[[#This Row],[参加者ID]],ドミニス[],15)</f>
        <v>327</v>
      </c>
      <c r="H24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1742</v>
      </c>
    </row>
    <row r="25" spans="1:8" x14ac:dyDescent="0.25">
      <c r="A25" s="1">
        <f>参加者リスト!$A25</f>
        <v>24</v>
      </c>
      <c r="B25" s="1" t="str">
        <f>IF(VLOOKUP(テーブル2[[#This Row],[参加者ID]],参加者リスト[],2)="","",VLOOKUP(テーブル2[[#This Row],[参加者ID]],参加者リスト[],2))</f>
        <v>ぼ〜ん</v>
      </c>
      <c r="C25" t="str">
        <f>VLOOKUP(テーブル2[[#This Row],[参加者ID]],クラウンベリー[],15)</f>
        <v/>
      </c>
      <c r="D25" t="str">
        <f>VLOOKUP(テーブル2[[#This Row],[参加者ID]],エウレカ[],15)</f>
        <v/>
      </c>
      <c r="E25" t="str">
        <f>VLOOKUP(テーブル2[[#This Row],[参加者ID]],ベイガス[],15)</f>
        <v/>
      </c>
      <c r="F25" t="str">
        <f>VLOOKUP(テーブル2[[#This Row],[参加者ID]],カスポル[],15)</f>
        <v/>
      </c>
      <c r="G25" t="str">
        <f>VLOOKUP(テーブル2[[#This Row],[参加者ID]],ドミニス[],15)</f>
        <v/>
      </c>
      <c r="H25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26" spans="1:8" x14ac:dyDescent="0.25">
      <c r="A26" s="1">
        <f>参加者リスト!$A26</f>
        <v>25</v>
      </c>
      <c r="B26" s="1" t="str">
        <f>IF(VLOOKUP(テーブル2[[#This Row],[参加者ID]],参加者リスト[],2)="","",VLOOKUP(テーブル2[[#This Row],[参加者ID]],参加者リスト[],2))</f>
        <v>すとろう</v>
      </c>
      <c r="C26" t="str">
        <f>VLOOKUP(テーブル2[[#This Row],[参加者ID]],クラウンベリー[],15)</f>
        <v/>
      </c>
      <c r="D26" t="str">
        <f>VLOOKUP(テーブル2[[#This Row],[参加者ID]],エウレカ[],15)</f>
        <v/>
      </c>
      <c r="E26" t="str">
        <f>VLOOKUP(テーブル2[[#This Row],[参加者ID]],ベイガス[],15)</f>
        <v/>
      </c>
      <c r="F26" t="str">
        <f>VLOOKUP(テーブル2[[#This Row],[参加者ID]],カスポル[],15)</f>
        <v/>
      </c>
      <c r="G26" t="str">
        <f>VLOOKUP(テーブル2[[#This Row],[参加者ID]],ドミニス[],15)</f>
        <v/>
      </c>
      <c r="H26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27" spans="1:8" x14ac:dyDescent="0.25">
      <c r="A27" s="1">
        <f>参加者リスト!$A27</f>
        <v>26</v>
      </c>
      <c r="B27" s="1" t="str">
        <f>IF(VLOOKUP(テーブル2[[#This Row],[参加者ID]],参加者リスト[],2)="","",VLOOKUP(テーブル2[[#This Row],[参加者ID]],参加者リスト[],2))</f>
        <v>テティス</v>
      </c>
      <c r="C27" t="str">
        <f>VLOOKUP(テーブル2[[#This Row],[参加者ID]],クラウンベリー[],15)</f>
        <v/>
      </c>
      <c r="D27" t="str">
        <f>VLOOKUP(テーブル2[[#This Row],[参加者ID]],エウレカ[],15)</f>
        <v/>
      </c>
      <c r="E27" t="str">
        <f>VLOOKUP(テーブル2[[#This Row],[参加者ID]],ベイガス[],15)</f>
        <v/>
      </c>
      <c r="F27" t="str">
        <f>VLOOKUP(テーブル2[[#This Row],[参加者ID]],カスポル[],15)</f>
        <v/>
      </c>
      <c r="G27" t="str">
        <f>VLOOKUP(テーブル2[[#This Row],[参加者ID]],ドミニス[],15)</f>
        <v/>
      </c>
      <c r="H27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28" spans="1:8" x14ac:dyDescent="0.25">
      <c r="A28" s="1">
        <f>参加者リスト!$A28</f>
        <v>27</v>
      </c>
      <c r="B28" s="1" t="str">
        <f>IF(VLOOKUP(テーブル2[[#This Row],[参加者ID]],参加者リスト[],2)="","",VLOOKUP(テーブル2[[#This Row],[参加者ID]],参加者リスト[],2))</f>
        <v>朝咲</v>
      </c>
      <c r="C28" t="str">
        <f>VLOOKUP(テーブル2[[#This Row],[参加者ID]],クラウンベリー[],15)</f>
        <v/>
      </c>
      <c r="D28" t="str">
        <f>VLOOKUP(テーブル2[[#This Row],[参加者ID]],エウレカ[],15)</f>
        <v/>
      </c>
      <c r="E28" t="str">
        <f>VLOOKUP(テーブル2[[#This Row],[参加者ID]],ベイガス[],15)</f>
        <v/>
      </c>
      <c r="F28" t="str">
        <f>VLOOKUP(テーブル2[[#This Row],[参加者ID]],カスポル[],15)</f>
        <v/>
      </c>
      <c r="G28" t="str">
        <f>VLOOKUP(テーブル2[[#This Row],[参加者ID]],ドミニス[],15)</f>
        <v/>
      </c>
      <c r="H28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29" spans="1:8" x14ac:dyDescent="0.25">
      <c r="A29" s="1">
        <f>参加者リスト!$A29</f>
        <v>28</v>
      </c>
      <c r="B29" s="1" t="str">
        <f>IF(VLOOKUP(テーブル2[[#This Row],[参加者ID]],参加者リスト[],2)="","",VLOOKUP(テーブル2[[#This Row],[参加者ID]],参加者リスト[],2))</f>
        <v>菓子</v>
      </c>
      <c r="C29" t="str">
        <f>VLOOKUP(テーブル2[[#This Row],[参加者ID]],クラウンベリー[],15)</f>
        <v/>
      </c>
      <c r="D29" t="str">
        <f>VLOOKUP(テーブル2[[#This Row],[参加者ID]],エウレカ[],15)</f>
        <v/>
      </c>
      <c r="E29" t="str">
        <f>VLOOKUP(テーブル2[[#This Row],[参加者ID]],ベイガス[],15)</f>
        <v/>
      </c>
      <c r="F29" t="str">
        <f>VLOOKUP(テーブル2[[#This Row],[参加者ID]],カスポル[],15)</f>
        <v/>
      </c>
      <c r="G29" t="str">
        <f>VLOOKUP(テーブル2[[#This Row],[参加者ID]],ドミニス[],15)</f>
        <v/>
      </c>
      <c r="H29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30" spans="1:8" x14ac:dyDescent="0.25">
      <c r="A30" s="1">
        <f>参加者リスト!$A30</f>
        <v>29</v>
      </c>
      <c r="B30" s="1" t="str">
        <f>IF(VLOOKUP(テーブル2[[#This Row],[参加者ID]],参加者リスト[],2)="","",VLOOKUP(テーブル2[[#This Row],[参加者ID]],参加者リスト[],2))</f>
        <v>しゃー</v>
      </c>
      <c r="C30" t="str">
        <f>VLOOKUP(テーブル2[[#This Row],[参加者ID]],クラウンベリー[],15)</f>
        <v/>
      </c>
      <c r="D30" t="str">
        <f>VLOOKUP(テーブル2[[#This Row],[参加者ID]],エウレカ[],15)</f>
        <v/>
      </c>
      <c r="E30" t="str">
        <f>VLOOKUP(テーブル2[[#This Row],[参加者ID]],ベイガス[],15)</f>
        <v/>
      </c>
      <c r="F30" t="str">
        <f>VLOOKUP(テーブル2[[#This Row],[参加者ID]],カスポル[],15)</f>
        <v/>
      </c>
      <c r="G30" t="str">
        <f>VLOOKUP(テーブル2[[#This Row],[参加者ID]],ドミニス[],15)</f>
        <v/>
      </c>
      <c r="H30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31" spans="1:8" x14ac:dyDescent="0.25">
      <c r="A31" s="1">
        <f>参加者リスト!$A31</f>
        <v>30</v>
      </c>
      <c r="B31" s="1" t="str">
        <f>IF(VLOOKUP(テーブル2[[#This Row],[参加者ID]],参加者リスト[],2)="","",VLOOKUP(テーブル2[[#This Row],[参加者ID]],参加者リスト[],2))</f>
        <v>へめれ</v>
      </c>
      <c r="C31" t="str">
        <f>VLOOKUP(テーブル2[[#This Row],[参加者ID]],クラウンベリー[],15)</f>
        <v/>
      </c>
      <c r="D31" t="str">
        <f>VLOOKUP(テーブル2[[#This Row],[参加者ID]],エウレカ[],15)</f>
        <v/>
      </c>
      <c r="E31" t="str">
        <f>VLOOKUP(テーブル2[[#This Row],[参加者ID]],ベイガス[],15)</f>
        <v/>
      </c>
      <c r="F31" t="str">
        <f>VLOOKUP(テーブル2[[#This Row],[参加者ID]],カスポル[],15)</f>
        <v/>
      </c>
      <c r="G31" t="str">
        <f>VLOOKUP(テーブル2[[#This Row],[参加者ID]],ドミニス[],15)</f>
        <v/>
      </c>
      <c r="H31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32" spans="1:8" x14ac:dyDescent="0.3">
      <c r="A32" s="1">
        <f>参加者リスト!$A32</f>
        <v>31</v>
      </c>
      <c r="B32" s="1" t="str">
        <f>IF(VLOOKUP(テーブル2[[#This Row],[参加者ID]],参加者リスト[],2)="","",VLOOKUP(テーブル2[[#This Row],[参加者ID]],参加者リスト[],2))</f>
        <v>S-TORA</v>
      </c>
      <c r="C32">
        <f>VLOOKUP(テーブル2[[#This Row],[参加者ID]],クラウンベリー[],15)</f>
        <v>397</v>
      </c>
      <c r="D32">
        <f>VLOOKUP(テーブル2[[#This Row],[参加者ID]],エウレカ[],15)</f>
        <v>369</v>
      </c>
      <c r="E32">
        <f>VLOOKUP(テーブル2[[#This Row],[参加者ID]],ベイガス[],15)</f>
        <v>352</v>
      </c>
      <c r="F32">
        <f>VLOOKUP(テーブル2[[#This Row],[参加者ID]],カスポル[],15)</f>
        <v>361</v>
      </c>
      <c r="G32">
        <f>VLOOKUP(テーブル2[[#This Row],[参加者ID]],ドミニス[],15)</f>
        <v>339</v>
      </c>
      <c r="H32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1818</v>
      </c>
    </row>
    <row r="33" spans="1:8" x14ac:dyDescent="0.3">
      <c r="A33" s="1">
        <f>参加者リスト!$A33</f>
        <v>32</v>
      </c>
      <c r="B33" s="1" t="str">
        <f>IF(VLOOKUP(テーブル2[[#This Row],[参加者ID]],参加者リスト[],2)="","",VLOOKUP(テーブル2[[#This Row],[参加者ID]],参加者リスト[],2))</f>
        <v>シギ</v>
      </c>
      <c r="C33">
        <f>VLOOKUP(テーブル2[[#This Row],[参加者ID]],クラウンベリー[],15)</f>
        <v>445</v>
      </c>
      <c r="D33">
        <f>VLOOKUP(テーブル2[[#This Row],[参加者ID]],エウレカ[],15)</f>
        <v>427</v>
      </c>
      <c r="E33">
        <f>VLOOKUP(テーブル2[[#This Row],[参加者ID]],ベイガス[],15)</f>
        <v>445</v>
      </c>
      <c r="F33">
        <f>VLOOKUP(テーブル2[[#This Row],[参加者ID]],カスポル[],15)</f>
        <v>433</v>
      </c>
      <c r="G33">
        <f>VLOOKUP(テーブル2[[#This Row],[参加者ID]],ドミニス[],15)</f>
        <v>439</v>
      </c>
      <c r="H33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2189</v>
      </c>
    </row>
    <row r="34" spans="1:8" x14ac:dyDescent="0.3">
      <c r="A34" s="1">
        <f>参加者リスト!$A34</f>
        <v>33</v>
      </c>
      <c r="B34" s="1" t="str">
        <f>IF(VLOOKUP(テーブル2[[#This Row],[参加者ID]],参加者リスト[],2)="","",VLOOKUP(テーブル2[[#This Row],[参加者ID]],参加者リスト[],2))</f>
        <v>DDX</v>
      </c>
      <c r="C34" t="str">
        <f>VLOOKUP(テーブル2[[#This Row],[参加者ID]],クラウンベリー[],15)</f>
        <v/>
      </c>
      <c r="D34" t="str">
        <f>VLOOKUP(テーブル2[[#This Row],[参加者ID]],エウレカ[],15)</f>
        <v/>
      </c>
      <c r="E34" t="str">
        <f>VLOOKUP(テーブル2[[#This Row],[参加者ID]],ベイガス[],15)</f>
        <v/>
      </c>
      <c r="F34" t="str">
        <f>VLOOKUP(テーブル2[[#This Row],[参加者ID]],カスポル[],15)</f>
        <v/>
      </c>
      <c r="G34" t="str">
        <f>VLOOKUP(テーブル2[[#This Row],[参加者ID]],ドミニス[],15)</f>
        <v/>
      </c>
      <c r="H34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35" spans="1:8" x14ac:dyDescent="0.3">
      <c r="A35" s="1">
        <f>参加者リスト!$A35</f>
        <v>34</v>
      </c>
      <c r="B35" s="1" t="str">
        <f>IF(VLOOKUP(テーブル2[[#This Row],[参加者ID]],参加者リスト[],2)="","",VLOOKUP(テーブル2[[#This Row],[参加者ID]],参加者リスト[],2))</f>
        <v>STOICCCC</v>
      </c>
      <c r="C35" t="str">
        <f>VLOOKUP(テーブル2[[#This Row],[参加者ID]],クラウンベリー[],15)</f>
        <v/>
      </c>
      <c r="D35" t="str">
        <f>VLOOKUP(テーブル2[[#This Row],[参加者ID]],エウレカ[],15)</f>
        <v/>
      </c>
      <c r="E35" t="str">
        <f>VLOOKUP(テーブル2[[#This Row],[参加者ID]],ベイガス[],15)</f>
        <v/>
      </c>
      <c r="F35" t="str">
        <f>VLOOKUP(テーブル2[[#This Row],[参加者ID]],カスポル[],15)</f>
        <v/>
      </c>
      <c r="G35" t="str">
        <f>VLOOKUP(テーブル2[[#This Row],[参加者ID]],ドミニス[],15)</f>
        <v/>
      </c>
      <c r="H35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36" spans="1:8" x14ac:dyDescent="0.3">
      <c r="A36" s="1">
        <f>参加者リスト!$A36</f>
        <v>35</v>
      </c>
      <c r="B36" s="1" t="str">
        <f>IF(VLOOKUP(テーブル2[[#This Row],[参加者ID]],参加者リスト[],2)="","",VLOOKUP(テーブル2[[#This Row],[参加者ID]],参加者リスト[],2))</f>
        <v>科学</v>
      </c>
      <c r="C36" t="str">
        <f>VLOOKUP(テーブル2[[#This Row],[参加者ID]],クラウンベリー[],15)</f>
        <v/>
      </c>
      <c r="D36" t="str">
        <f>VLOOKUP(テーブル2[[#This Row],[参加者ID]],エウレカ[],15)</f>
        <v/>
      </c>
      <c r="E36" t="str">
        <f>VLOOKUP(テーブル2[[#This Row],[参加者ID]],ベイガス[],15)</f>
        <v/>
      </c>
      <c r="F36" t="str">
        <f>VLOOKUP(テーブル2[[#This Row],[参加者ID]],カスポル[],15)</f>
        <v/>
      </c>
      <c r="G36" t="str">
        <f>VLOOKUP(テーブル2[[#This Row],[参加者ID]],ドミニス[],15)</f>
        <v/>
      </c>
      <c r="H36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37" spans="1:8" x14ac:dyDescent="0.3">
      <c r="A37" s="1">
        <f>参加者リスト!$A37</f>
        <v>36</v>
      </c>
      <c r="B37" s="1" t="str">
        <f>IF(VLOOKUP(テーブル2[[#This Row],[参加者ID]],参加者リスト[],2)="","",VLOOKUP(テーブル2[[#This Row],[参加者ID]],参加者リスト[],2))</f>
        <v>メカコ</v>
      </c>
      <c r="C37" t="str">
        <f>VLOOKUP(テーブル2[[#This Row],[参加者ID]],クラウンベリー[],15)</f>
        <v/>
      </c>
      <c r="D37" t="str">
        <f>VLOOKUP(テーブル2[[#This Row],[参加者ID]],エウレカ[],15)</f>
        <v/>
      </c>
      <c r="E37" t="str">
        <f>VLOOKUP(テーブル2[[#This Row],[参加者ID]],ベイガス[],15)</f>
        <v/>
      </c>
      <c r="F37" t="str">
        <f>VLOOKUP(テーブル2[[#This Row],[参加者ID]],カスポル[],15)</f>
        <v/>
      </c>
      <c r="G37" t="str">
        <f>VLOOKUP(テーブル2[[#This Row],[参加者ID]],ドミニス[],15)</f>
        <v/>
      </c>
      <c r="H37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38" spans="1:8" x14ac:dyDescent="0.3">
      <c r="A38" s="1">
        <f>参加者リスト!$A38</f>
        <v>37</v>
      </c>
      <c r="B38" s="1" t="str">
        <f>IF(VLOOKUP(テーブル2[[#This Row],[参加者ID]],参加者リスト[],2)="","",VLOOKUP(テーブル2[[#This Row],[参加者ID]],参加者リスト[],2))</f>
        <v>DJ AP</v>
      </c>
      <c r="C38" t="str">
        <f>VLOOKUP(テーブル2[[#This Row],[参加者ID]],クラウンベリー[],15)</f>
        <v/>
      </c>
      <c r="D38" t="str">
        <f>VLOOKUP(テーブル2[[#This Row],[参加者ID]],エウレカ[],15)</f>
        <v/>
      </c>
      <c r="E38" t="str">
        <f>VLOOKUP(テーブル2[[#This Row],[参加者ID]],ベイガス[],15)</f>
        <v/>
      </c>
      <c r="F38" t="str">
        <f>VLOOKUP(テーブル2[[#This Row],[参加者ID]],カスポル[],15)</f>
        <v/>
      </c>
      <c r="G38" t="str">
        <f>VLOOKUP(テーブル2[[#This Row],[参加者ID]],ドミニス[],15)</f>
        <v/>
      </c>
      <c r="H38" t="str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/>
      </c>
    </row>
    <row r="39" spans="1:8" x14ac:dyDescent="0.3">
      <c r="A39" s="7">
        <f>参加者リスト!$A39</f>
        <v>9999</v>
      </c>
      <c r="B39" s="9" t="str">
        <f>IF(VLOOKUP(テーブル2[[#This Row],[参加者ID]],参加者リスト[],2)="","",VLOOKUP(テーブル2[[#This Row],[参加者ID]],参加者リスト[],2))</f>
        <v>call-A(参考)</v>
      </c>
      <c r="C39" s="8">
        <f>VLOOKUP(テーブル2[[#This Row],[参加者ID]],クラウンベリー[],15)</f>
        <v>330</v>
      </c>
      <c r="D39" s="8">
        <f>VLOOKUP(テーブル2[[#This Row],[参加者ID]],エウレカ[],15)</f>
        <v>317</v>
      </c>
      <c r="E39" s="8">
        <f>VLOOKUP(テーブル2[[#This Row],[参加者ID]],ベイガス[],15)</f>
        <v>315</v>
      </c>
      <c r="F39" s="8">
        <f>VLOOKUP(テーブル2[[#This Row],[参加者ID]],カスポル[],15)</f>
        <v>318</v>
      </c>
      <c r="G39" s="8">
        <f>VLOOKUP(テーブル2[[#This Row],[参加者ID]],ドミニス[],15)</f>
        <v>315</v>
      </c>
      <c r="H39" s="8">
        <f>IF(SUM(テーブル2[[#This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Row],[ドミニス]])=0,"",SUM(テーブル2[[#This Row],[クラウンベリー＝ゴールローズ]],テーブル2[[#This Row],[フォーミュラー・エウレカ]],テーブル2[[#This Row],[ベイガス]],テーブル2[[#This Row],[カストル＆ポルクス]],テーブル2[[#This Row],[ドミニス]]))</f>
        <v>1595</v>
      </c>
    </row>
  </sheetData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0" zoomScaleNormal="80" zoomScalePage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1" max="1" width="10" style="1" customWidth="1"/>
    <col min="2" max="2" width="21.42578125" style="1" customWidth="1"/>
    <col min="3" max="3" width="12.7109375" style="1" customWidth="1"/>
    <col min="5" max="5" width="13.140625" customWidth="1"/>
    <col min="9" max="9" width="13.140625" customWidth="1"/>
    <col min="13" max="13" width="13.140625" customWidth="1"/>
  </cols>
  <sheetData>
    <row r="1" spans="1:15" x14ac:dyDescent="0.3">
      <c r="A1" s="1" t="s">
        <v>0</v>
      </c>
      <c r="B1" s="1" t="s">
        <v>1</v>
      </c>
      <c r="C1" s="1" t="s">
        <v>584</v>
      </c>
      <c r="D1" t="s">
        <v>581</v>
      </c>
      <c r="E1" t="s">
        <v>582</v>
      </c>
      <c r="F1" t="s">
        <v>583</v>
      </c>
      <c r="G1" s="1" t="s">
        <v>585</v>
      </c>
      <c r="H1" t="s">
        <v>586</v>
      </c>
      <c r="I1" t="s">
        <v>587</v>
      </c>
      <c r="J1" t="s">
        <v>588</v>
      </c>
      <c r="K1" s="1" t="s">
        <v>589</v>
      </c>
      <c r="L1" t="s">
        <v>590</v>
      </c>
      <c r="M1" t="s">
        <v>591</v>
      </c>
      <c r="N1" t="s">
        <v>592</v>
      </c>
      <c r="O1" t="s">
        <v>593</v>
      </c>
    </row>
    <row r="2" spans="1:15" x14ac:dyDescent="0.25">
      <c r="A2" s="1">
        <f>参加者リスト!$A2</f>
        <v>1</v>
      </c>
      <c r="B2" s="4" t="str">
        <f>IF(VLOOKUP(テーブル2[[#This Row],[参加者ID]],参加者リスト[],2)="","",VLOOKUP(テーブル2[[#This Row],[参加者ID]],参加者リスト[],2))</f>
        <v>ZUZULI</v>
      </c>
      <c r="D2" t="str">
        <f>IF(クラウンベリー[[#This Row],[GraficaID1]]="","",VLOOKUP(クラウンベリー[[#This Row],[GraficaID1]],リスト[],2))</f>
        <v/>
      </c>
      <c r="E2" t="str">
        <f>IF(クラウンベリー[[#This Row],[GraficaID1]]="","",VLOOKUP(クラウンベリー[[#This Row],[GraficaID1]],リスト[],3))</f>
        <v/>
      </c>
      <c r="F2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" t="str">
        <f>IF(クラウンベリー[[#This Row],[GraficaID2]]="","",VLOOKUP(クラウンベリー[[#This Row],[GraficaID2]],リスト[],2))</f>
        <v/>
      </c>
      <c r="I2" t="str">
        <f>IF(クラウンベリー[[#This Row],[GraficaID2]]="","",VLOOKUP(クラウンベリー[[#This Row],[GraficaID2]],リスト[],3))</f>
        <v/>
      </c>
      <c r="J2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" t="str">
        <f>IF(クラウンベリー[[#This Row],[GraficaID3]]="","",VLOOKUP(クラウンベリー[[#This Row],[GraficaID3]],リスト[],2))</f>
        <v/>
      </c>
      <c r="M2" t="str">
        <f>IF(クラウンベリー[[#This Row],[GraficaID3]]="","",VLOOKUP(クラウンベリー[[#This Row],[GraficaID3]],リスト[],3))</f>
        <v/>
      </c>
      <c r="N2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3" spans="1:15" x14ac:dyDescent="0.25">
      <c r="A3" s="1">
        <f>参加者リスト!$A3</f>
        <v>2</v>
      </c>
      <c r="B3" s="4" t="str">
        <f>IF(VLOOKUP(テーブル2[[#This Row],[参加者ID]],参加者リスト[],2)="","",VLOOKUP(テーブル2[[#This Row],[参加者ID]],参加者リスト[],2))</f>
        <v>ウィークリーの人</v>
      </c>
      <c r="C3" s="1">
        <v>128</v>
      </c>
      <c r="D3" t="str">
        <f>IF(クラウンベリー[[#This Row],[GraficaID1]]="","",VLOOKUP(クラウンベリー[[#This Row],[GraficaID1]],リスト[],2))</f>
        <v>ライン</v>
      </c>
      <c r="E3" t="str">
        <f>IF(クラウンベリー[[#This Row],[GraficaID1]]="","",VLOOKUP(クラウンベリー[[#This Row],[GraficaID1]],リスト[],3))</f>
        <v>PASSION</v>
      </c>
      <c r="F3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108</v>
      </c>
      <c r="G3">
        <v>169</v>
      </c>
      <c r="H3" t="str">
        <f>IF(クラウンベリー[[#This Row],[GraficaID2]]="","",VLOOKUP(クラウンベリー[[#This Row],[GraficaID2]],リスト[],2))</f>
        <v>メディスィア</v>
      </c>
      <c r="I3" t="str">
        <f>IF(クラウンベリー[[#This Row],[GraficaID2]]="","",VLOOKUP(クラウンベリー[[#This Row],[GraficaID2]],リスト[],3))</f>
        <v>PURE</v>
      </c>
      <c r="J3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105</v>
      </c>
      <c r="K3">
        <v>130</v>
      </c>
      <c r="L3" t="str">
        <f>IF(クラウンベリー[[#This Row],[GraficaID3]]="","",VLOOKUP(クラウンベリー[[#This Row],[GraficaID3]],リスト[],2))</f>
        <v>レイシスIII ver.illil</v>
      </c>
      <c r="M3" t="str">
        <f>IF(クラウンベリー[[#This Row],[GraficaID3]]="","",VLOOKUP(クラウンベリー[[#This Row],[GraficaID3]],リスト[],3))</f>
        <v>PASSION</v>
      </c>
      <c r="N3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112</v>
      </c>
      <c r="O3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325</v>
      </c>
    </row>
    <row r="4" spans="1:15" x14ac:dyDescent="0.25">
      <c r="A4" s="1">
        <f>参加者リスト!$A4</f>
        <v>3</v>
      </c>
      <c r="B4" s="4" t="str">
        <f>IF(VLOOKUP(テーブル2[[#This Row],[参加者ID]],参加者リスト[],2)="","",VLOOKUP(テーブル2[[#This Row],[参加者ID]],参加者リスト[],2))</f>
        <v>TUZURA#4</v>
      </c>
      <c r="C4" s="1">
        <v>164</v>
      </c>
      <c r="D4" t="str">
        <f>IF(クラウンベリー[[#This Row],[GraficaID1]]="","",VLOOKUP(クラウンベリー[[#This Row],[GraficaID1]],リスト[],2))</f>
        <v>プロ・テイン</v>
      </c>
      <c r="E4" t="str">
        <f>IF(クラウンベリー[[#This Row],[GraficaID1]]="","",VLOOKUP(クラウンベリー[[#This Row],[GraficaID1]],リスト[],3))</f>
        <v>PURE</v>
      </c>
      <c r="F4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110</v>
      </c>
      <c r="G4">
        <v>82</v>
      </c>
      <c r="H4" t="str">
        <f>IF(クラウンベリー[[#This Row],[GraficaID2]]="","",VLOOKUP(クラウンベリー[[#This Row],[GraficaID2]],リスト[],2))</f>
        <v>パパラチア・マーガレット</v>
      </c>
      <c r="I4" t="str">
        <f>IF(クラウンベリー[[#This Row],[GraficaID2]]="","",VLOOKUP(クラウンベリー[[#This Row],[GraficaID2]],リスト[],3))</f>
        <v>NATURAL</v>
      </c>
      <c r="J4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110</v>
      </c>
      <c r="K4">
        <v>23</v>
      </c>
      <c r="L4" t="str">
        <f>IF(クラウンベリー[[#This Row],[GraficaID3]]="","",VLOOKUP(クラウンベリー[[#This Row],[GraficaID3]],リスト[],2))</f>
        <v>ホロギアム</v>
      </c>
      <c r="M4" t="str">
        <f>IF(クラウンベリー[[#This Row],[GraficaID3]]="","",VLOOKUP(クラウンベリー[[#This Row],[GraficaID3]],リスト[],3))</f>
        <v>COOL</v>
      </c>
      <c r="N4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141</v>
      </c>
      <c r="O4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361</v>
      </c>
    </row>
    <row r="5" spans="1:15" x14ac:dyDescent="0.25">
      <c r="A5" s="1">
        <f>参加者リスト!$A5</f>
        <v>4</v>
      </c>
      <c r="B5" s="4" t="str">
        <f>IF(VLOOKUP(テーブル2[[#This Row],[参加者ID]],参加者リスト[],2)="","",VLOOKUP(テーブル2[[#This Row],[参加者ID]],参加者リスト[],2))</f>
        <v>かしぱん</v>
      </c>
      <c r="D5" t="str">
        <f>IF(クラウンベリー[[#This Row],[GraficaID1]]="","",VLOOKUP(クラウンベリー[[#This Row],[GraficaID1]],リスト[],2))</f>
        <v/>
      </c>
      <c r="E5" t="str">
        <f>IF(クラウンベリー[[#This Row],[GraficaID1]]="","",VLOOKUP(クラウンベリー[[#This Row],[GraficaID1]],リスト[],3))</f>
        <v/>
      </c>
      <c r="F5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5" t="str">
        <f>IF(クラウンベリー[[#This Row],[GraficaID2]]="","",VLOOKUP(クラウンベリー[[#This Row],[GraficaID2]],リスト[],2))</f>
        <v/>
      </c>
      <c r="I5" t="str">
        <f>IF(クラウンベリー[[#This Row],[GraficaID2]]="","",VLOOKUP(クラウンベリー[[#This Row],[GraficaID2]],リスト[],3))</f>
        <v/>
      </c>
      <c r="J5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5" t="str">
        <f>IF(クラウンベリー[[#This Row],[GraficaID3]]="","",VLOOKUP(クラウンベリー[[#This Row],[GraficaID3]],リスト[],2))</f>
        <v/>
      </c>
      <c r="M5" t="str">
        <f>IF(クラウンベリー[[#This Row],[GraficaID3]]="","",VLOOKUP(クラウンベリー[[#This Row],[GraficaID3]],リスト[],3))</f>
        <v/>
      </c>
      <c r="N5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5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6" spans="1:15" x14ac:dyDescent="0.25">
      <c r="A6" s="1">
        <f>参加者リスト!$A6</f>
        <v>5</v>
      </c>
      <c r="B6" s="4" t="str">
        <f>IF(VLOOKUP(テーブル2[[#This Row],[参加者ID]],参加者リスト[],2)="","",VLOOKUP(テーブル2[[#This Row],[参加者ID]],参加者リスト[],2))</f>
        <v>YUTTER</v>
      </c>
      <c r="D6" t="str">
        <f>IF(クラウンベリー[[#This Row],[GraficaID1]]="","",VLOOKUP(クラウンベリー[[#This Row],[GraficaID1]],リスト[],2))</f>
        <v/>
      </c>
      <c r="E6" t="str">
        <f>IF(クラウンベリー[[#This Row],[GraficaID1]]="","",VLOOKUP(クラウンベリー[[#This Row],[GraficaID1]],リスト[],3))</f>
        <v/>
      </c>
      <c r="F6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6" t="str">
        <f>IF(クラウンベリー[[#This Row],[GraficaID2]]="","",VLOOKUP(クラウンベリー[[#This Row],[GraficaID2]],リスト[],2))</f>
        <v/>
      </c>
      <c r="I6" t="str">
        <f>IF(クラウンベリー[[#This Row],[GraficaID2]]="","",VLOOKUP(クラウンベリー[[#This Row],[GraficaID2]],リスト[],3))</f>
        <v/>
      </c>
      <c r="J6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6" t="str">
        <f>IF(クラウンベリー[[#This Row],[GraficaID3]]="","",VLOOKUP(クラウンベリー[[#This Row],[GraficaID3]],リスト[],2))</f>
        <v/>
      </c>
      <c r="M6" t="str">
        <f>IF(クラウンベリー[[#This Row],[GraficaID3]]="","",VLOOKUP(クラウンベリー[[#This Row],[GraficaID3]],リスト[],3))</f>
        <v/>
      </c>
      <c r="N6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6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7" spans="1:15" x14ac:dyDescent="0.25">
      <c r="A7" s="1">
        <f>参加者リスト!$A7</f>
        <v>6</v>
      </c>
      <c r="B7" s="4" t="str">
        <f>IF(VLOOKUP(テーブル2[[#This Row],[参加者ID]],参加者リスト[],2)="","",VLOOKUP(テーブル2[[#This Row],[参加者ID]],参加者リスト[],2))</f>
        <v>masamoi</v>
      </c>
      <c r="D7" t="str">
        <f>IF(クラウンベリー[[#This Row],[GraficaID1]]="","",VLOOKUP(クラウンベリー[[#This Row],[GraficaID1]],リスト[],2))</f>
        <v/>
      </c>
      <c r="E7" t="str">
        <f>IF(クラウンベリー[[#This Row],[GraficaID1]]="","",VLOOKUP(クラウンベリー[[#This Row],[GraficaID1]],リスト[],3))</f>
        <v/>
      </c>
      <c r="F7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7" t="str">
        <f>IF(クラウンベリー[[#This Row],[GraficaID2]]="","",VLOOKUP(クラウンベリー[[#This Row],[GraficaID2]],リスト[],2))</f>
        <v/>
      </c>
      <c r="I7" t="str">
        <f>IF(クラウンベリー[[#This Row],[GraficaID2]]="","",VLOOKUP(クラウンベリー[[#This Row],[GraficaID2]],リスト[],3))</f>
        <v/>
      </c>
      <c r="J7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7" t="str">
        <f>IF(クラウンベリー[[#This Row],[GraficaID3]]="","",VLOOKUP(クラウンベリー[[#This Row],[GraficaID3]],リスト[],2))</f>
        <v/>
      </c>
      <c r="M7" t="str">
        <f>IF(クラウンベリー[[#This Row],[GraficaID3]]="","",VLOOKUP(クラウンベリー[[#This Row],[GraficaID3]],リスト[],3))</f>
        <v/>
      </c>
      <c r="N7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7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8" spans="1:15" x14ac:dyDescent="0.25">
      <c r="A8" s="1">
        <f>参加者リスト!$A8</f>
        <v>7</v>
      </c>
      <c r="B8" s="4" t="str">
        <f>IF(VLOOKUP(テーブル2[[#This Row],[参加者ID]],参加者リスト[],2)="","",VLOOKUP(テーブル2[[#This Row],[参加者ID]],参加者リスト[],2))</f>
        <v>T*CHA</v>
      </c>
      <c r="D8" t="str">
        <f>IF(クラウンベリー[[#This Row],[GraficaID1]]="","",VLOOKUP(クラウンベリー[[#This Row],[GraficaID1]],リスト[],2))</f>
        <v/>
      </c>
      <c r="E8" t="str">
        <f>IF(クラウンベリー[[#This Row],[GraficaID1]]="","",VLOOKUP(クラウンベリー[[#This Row],[GraficaID1]],リスト[],3))</f>
        <v/>
      </c>
      <c r="F8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8" t="str">
        <f>IF(クラウンベリー[[#This Row],[GraficaID2]]="","",VLOOKUP(クラウンベリー[[#This Row],[GraficaID2]],リスト[],2))</f>
        <v/>
      </c>
      <c r="I8" t="str">
        <f>IF(クラウンベリー[[#This Row],[GraficaID2]]="","",VLOOKUP(クラウンベリー[[#This Row],[GraficaID2]],リスト[],3))</f>
        <v/>
      </c>
      <c r="J8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8" t="str">
        <f>IF(クラウンベリー[[#This Row],[GraficaID3]]="","",VLOOKUP(クラウンベリー[[#This Row],[GraficaID3]],リスト[],2))</f>
        <v/>
      </c>
      <c r="M8" t="str">
        <f>IF(クラウンベリー[[#This Row],[GraficaID3]]="","",VLOOKUP(クラウンベリー[[#This Row],[GraficaID3]],リスト[],3))</f>
        <v/>
      </c>
      <c r="N8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8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9" spans="1:15" x14ac:dyDescent="0.25">
      <c r="A9" s="1">
        <f>参加者リスト!$A9</f>
        <v>8</v>
      </c>
      <c r="B9" s="4" t="str">
        <f>IF(VLOOKUP(テーブル2[[#This Row],[参加者ID]],参加者リスト[],2)="","",VLOOKUP(テーブル2[[#This Row],[参加者ID]],参加者リスト[],2))</f>
        <v>EBA</v>
      </c>
      <c r="C9" s="1">
        <v>164</v>
      </c>
      <c r="D9" t="str">
        <f>IF(クラウンベリー[[#This Row],[GraficaID1]]="","",VLOOKUP(クラウンベリー[[#This Row],[GraficaID1]],リスト[],2))</f>
        <v>プロ・テイン</v>
      </c>
      <c r="E9" t="str">
        <f>IF(クラウンベリー[[#This Row],[GraficaID1]]="","",VLOOKUP(クラウンベリー[[#This Row],[GraficaID1]],リスト[],3))</f>
        <v>PURE</v>
      </c>
      <c r="F9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110</v>
      </c>
      <c r="G9">
        <v>82</v>
      </c>
      <c r="H9" t="str">
        <f>IF(クラウンベリー[[#This Row],[GraficaID2]]="","",VLOOKUP(クラウンベリー[[#This Row],[GraficaID2]],リスト[],2))</f>
        <v>パパラチア・マーガレット</v>
      </c>
      <c r="I9" t="str">
        <f>IF(クラウンベリー[[#This Row],[GraficaID2]]="","",VLOOKUP(クラウンベリー[[#This Row],[GraficaID2]],リスト[],3))</f>
        <v>NATURAL</v>
      </c>
      <c r="J9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110</v>
      </c>
      <c r="K9">
        <v>26</v>
      </c>
      <c r="L9" t="str">
        <f>IF(クラウンベリー[[#This Row],[GraficaID3]]="","",VLOOKUP(クラウンベリー[[#This Row],[GraficaID3]],リスト[],2))</f>
        <v>レイ</v>
      </c>
      <c r="M9" t="str">
        <f>IF(クラウンベリー[[#This Row],[GraficaID3]]="","",VLOOKUP(クラウンベリー[[#This Row],[GraficaID3]],リスト[],3))</f>
        <v>COOL</v>
      </c>
      <c r="N9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135</v>
      </c>
      <c r="O9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355</v>
      </c>
    </row>
    <row r="10" spans="1:15" x14ac:dyDescent="0.25">
      <c r="A10" s="1">
        <f>参加者リスト!$A10</f>
        <v>9</v>
      </c>
      <c r="B10" s="4" t="str">
        <f>IF(VLOOKUP(テーブル2[[#This Row],[参加者ID]],参加者リスト[],2)="","",VLOOKUP(テーブル2[[#This Row],[参加者ID]],参加者リスト[],2))</f>
        <v>かご</v>
      </c>
      <c r="D10" t="str">
        <f>IF(クラウンベリー[[#This Row],[GraficaID1]]="","",VLOOKUP(クラウンベリー[[#This Row],[GraficaID1]],リスト[],2))</f>
        <v/>
      </c>
      <c r="E10" t="str">
        <f>IF(クラウンベリー[[#This Row],[GraficaID1]]="","",VLOOKUP(クラウンベリー[[#This Row],[GraficaID1]],リスト[],3))</f>
        <v/>
      </c>
      <c r="F10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10" t="str">
        <f>IF(クラウンベリー[[#This Row],[GraficaID2]]="","",VLOOKUP(クラウンベリー[[#This Row],[GraficaID2]],リスト[],2))</f>
        <v/>
      </c>
      <c r="I10" t="str">
        <f>IF(クラウンベリー[[#This Row],[GraficaID2]]="","",VLOOKUP(クラウンベリー[[#This Row],[GraficaID2]],リスト[],3))</f>
        <v/>
      </c>
      <c r="J10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10" t="str">
        <f>IF(クラウンベリー[[#This Row],[GraficaID3]]="","",VLOOKUP(クラウンベリー[[#This Row],[GraficaID3]],リスト[],2))</f>
        <v/>
      </c>
      <c r="M10" t="str">
        <f>IF(クラウンベリー[[#This Row],[GraficaID3]]="","",VLOOKUP(クラウンベリー[[#This Row],[GraficaID3]],リスト[],3))</f>
        <v/>
      </c>
      <c r="N10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10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11" spans="1:15" x14ac:dyDescent="0.25">
      <c r="A11" s="1">
        <f>参加者リスト!$A11</f>
        <v>10</v>
      </c>
      <c r="B11" s="4" t="str">
        <f>IF(VLOOKUP(テーブル2[[#This Row],[参加者ID]],参加者リスト[],2)="","",VLOOKUP(テーブル2[[#This Row],[参加者ID]],参加者リスト[],2))</f>
        <v>LD.BROKN</v>
      </c>
      <c r="D11" t="str">
        <f>IF(クラウンベリー[[#This Row],[GraficaID1]]="","",VLOOKUP(クラウンベリー[[#This Row],[GraficaID1]],リスト[],2))</f>
        <v/>
      </c>
      <c r="E11" t="str">
        <f>IF(クラウンベリー[[#This Row],[GraficaID1]]="","",VLOOKUP(クラウンベリー[[#This Row],[GraficaID1]],リスト[],3))</f>
        <v/>
      </c>
      <c r="F11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11" t="str">
        <f>IF(クラウンベリー[[#This Row],[GraficaID2]]="","",VLOOKUP(クラウンベリー[[#This Row],[GraficaID2]],リスト[],2))</f>
        <v/>
      </c>
      <c r="I11" t="str">
        <f>IF(クラウンベリー[[#This Row],[GraficaID2]]="","",VLOOKUP(クラウンベリー[[#This Row],[GraficaID2]],リスト[],3))</f>
        <v/>
      </c>
      <c r="J11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11" t="str">
        <f>IF(クラウンベリー[[#This Row],[GraficaID3]]="","",VLOOKUP(クラウンベリー[[#This Row],[GraficaID3]],リスト[],2))</f>
        <v/>
      </c>
      <c r="M11" t="str">
        <f>IF(クラウンベリー[[#This Row],[GraficaID3]]="","",VLOOKUP(クラウンベリー[[#This Row],[GraficaID3]],リスト[],3))</f>
        <v/>
      </c>
      <c r="N11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11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12" spans="1:15" x14ac:dyDescent="0.25">
      <c r="A12" s="1">
        <f>参加者リスト!$A12</f>
        <v>11</v>
      </c>
      <c r="B12" s="4" t="str">
        <f>IF(VLOOKUP(テーブル2[[#This Row],[参加者ID]],参加者リスト[],2)="","",VLOOKUP(テーブル2[[#This Row],[参加者ID]],参加者リスト[],2))</f>
        <v>米田</v>
      </c>
      <c r="D12" t="str">
        <f>IF(クラウンベリー[[#This Row],[GraficaID1]]="","",VLOOKUP(クラウンベリー[[#This Row],[GraficaID1]],リスト[],2))</f>
        <v/>
      </c>
      <c r="E12" t="str">
        <f>IF(クラウンベリー[[#This Row],[GraficaID1]]="","",VLOOKUP(クラウンベリー[[#This Row],[GraficaID1]],リスト[],3))</f>
        <v/>
      </c>
      <c r="F12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12" t="str">
        <f>IF(クラウンベリー[[#This Row],[GraficaID2]]="","",VLOOKUP(クラウンベリー[[#This Row],[GraficaID2]],リスト[],2))</f>
        <v/>
      </c>
      <c r="I12" t="str">
        <f>IF(クラウンベリー[[#This Row],[GraficaID2]]="","",VLOOKUP(クラウンベリー[[#This Row],[GraficaID2]],リスト[],3))</f>
        <v/>
      </c>
      <c r="J12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12" t="str">
        <f>IF(クラウンベリー[[#This Row],[GraficaID3]]="","",VLOOKUP(クラウンベリー[[#This Row],[GraficaID3]],リスト[],2))</f>
        <v/>
      </c>
      <c r="M12" t="str">
        <f>IF(クラウンベリー[[#This Row],[GraficaID3]]="","",VLOOKUP(クラウンベリー[[#This Row],[GraficaID3]],リスト[],3))</f>
        <v/>
      </c>
      <c r="N12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12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13" spans="1:15" x14ac:dyDescent="0.25">
      <c r="A13" s="1">
        <f>参加者リスト!$A13</f>
        <v>12</v>
      </c>
      <c r="B13" s="4" t="str">
        <f>IF(VLOOKUP(テーブル2[[#This Row],[参加者ID]],参加者リスト[],2)="","",VLOOKUP(テーブル2[[#This Row],[参加者ID]],参加者リスト[],2))</f>
        <v>KOMA27</v>
      </c>
      <c r="C13" s="1">
        <v>159</v>
      </c>
      <c r="D13" t="str">
        <f>IF(クラウンベリー[[#This Row],[GraficaID1]]="","",VLOOKUP(クラウンベリー[[#This Row],[GraficaID1]],リスト[],2))</f>
        <v>しろ / くろ</v>
      </c>
      <c r="E13" t="str">
        <f>IF(クラウンベリー[[#This Row],[GraficaID1]]="","",VLOOKUP(クラウンベリー[[#This Row],[GraficaID1]],リスト[],3))</f>
        <v>PURE</v>
      </c>
      <c r="F13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110</v>
      </c>
      <c r="G13">
        <v>23</v>
      </c>
      <c r="H13" t="str">
        <f>IF(クラウンベリー[[#This Row],[GraficaID2]]="","",VLOOKUP(クラウンベリー[[#This Row],[GraficaID2]],リスト[],2))</f>
        <v>ホロギアム</v>
      </c>
      <c r="I13" t="str">
        <f>IF(クラウンベリー[[#This Row],[GraficaID2]]="","",VLOOKUP(クラウンベリー[[#This Row],[GraficaID2]],リスト[],3))</f>
        <v>COOL</v>
      </c>
      <c r="J13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141</v>
      </c>
      <c r="K13">
        <v>10</v>
      </c>
      <c r="L13" t="str">
        <f>IF(クラウンベリー[[#This Row],[GraficaID3]]="","",VLOOKUP(クラウンベリー[[#This Row],[GraficaID3]],リスト[],2))</f>
        <v>オリガ</v>
      </c>
      <c r="M13" t="str">
        <f>IF(クラウンベリー[[#This Row],[GraficaID3]]="","",VLOOKUP(クラウンベリー[[#This Row],[GraficaID3]],リスト[],3))</f>
        <v>COOL</v>
      </c>
      <c r="N13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137</v>
      </c>
      <c r="O13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388</v>
      </c>
    </row>
    <row r="14" spans="1:15" x14ac:dyDescent="0.25">
      <c r="A14" s="1">
        <f>参加者リスト!$A14</f>
        <v>13</v>
      </c>
      <c r="B14" s="4" t="str">
        <f>IF(VLOOKUP(テーブル2[[#This Row],[参加者ID]],参加者リスト[],2)="","",VLOOKUP(テーブル2[[#This Row],[参加者ID]],参加者リスト[],2))</f>
        <v>J4QK.A</v>
      </c>
      <c r="C14" s="1">
        <v>164</v>
      </c>
      <c r="D14" t="str">
        <f>IF(クラウンベリー[[#This Row],[GraficaID1]]="","",VLOOKUP(クラウンベリー[[#This Row],[GraficaID1]],リスト[],2))</f>
        <v>プロ・テイン</v>
      </c>
      <c r="E14" t="str">
        <f>IF(クラウンベリー[[#This Row],[GraficaID1]]="","",VLOOKUP(クラウンベリー[[#This Row],[GraficaID1]],リスト[],3))</f>
        <v>PURE</v>
      </c>
      <c r="F14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110</v>
      </c>
      <c r="G14">
        <v>82</v>
      </c>
      <c r="H14" t="str">
        <f>IF(クラウンベリー[[#This Row],[GraficaID2]]="","",VLOOKUP(クラウンベリー[[#This Row],[GraficaID2]],リスト[],2))</f>
        <v>パパラチア・マーガレット</v>
      </c>
      <c r="I14" t="str">
        <f>IF(クラウンベリー[[#This Row],[GraficaID2]]="","",VLOOKUP(クラウンベリー[[#This Row],[GraficaID2]],リスト[],3))</f>
        <v>NATURAL</v>
      </c>
      <c r="J14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110</v>
      </c>
      <c r="K14">
        <v>116</v>
      </c>
      <c r="L14" t="str">
        <f>IF(クラウンベリー[[#This Row],[GraficaID3]]="","",VLOOKUP(クラウンベリー[[#This Row],[GraficaID3]],リスト[],2))</f>
        <v>ジェイ</v>
      </c>
      <c r="M14" t="str">
        <f>IF(クラウンベリー[[#This Row],[GraficaID3]]="","",VLOOKUP(クラウンベリー[[#This Row],[GraficaID3]],リスト[],3))</f>
        <v>PASSION</v>
      </c>
      <c r="N14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110</v>
      </c>
      <c r="O14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330</v>
      </c>
    </row>
    <row r="15" spans="1:15" x14ac:dyDescent="0.25">
      <c r="A15" s="1">
        <f>参加者リスト!$A15</f>
        <v>14</v>
      </c>
      <c r="B15" s="4" t="str">
        <f>IF(VLOOKUP(テーブル2[[#This Row],[参加者ID]],参加者リスト[],2)="","",VLOOKUP(テーブル2[[#This Row],[参加者ID]],参加者リスト[],2))</f>
        <v>ゆずたん</v>
      </c>
      <c r="D15" t="str">
        <f>IF(クラウンベリー[[#This Row],[GraficaID1]]="","",VLOOKUP(クラウンベリー[[#This Row],[GraficaID1]],リスト[],2))</f>
        <v/>
      </c>
      <c r="E15" t="str">
        <f>IF(クラウンベリー[[#This Row],[GraficaID1]]="","",VLOOKUP(クラウンベリー[[#This Row],[GraficaID1]],リスト[],3))</f>
        <v/>
      </c>
      <c r="F15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15" t="str">
        <f>IF(クラウンベリー[[#This Row],[GraficaID2]]="","",VLOOKUP(クラウンベリー[[#This Row],[GraficaID2]],リスト[],2))</f>
        <v/>
      </c>
      <c r="I15" t="str">
        <f>IF(クラウンベリー[[#This Row],[GraficaID2]]="","",VLOOKUP(クラウンベリー[[#This Row],[GraficaID2]],リスト[],3))</f>
        <v/>
      </c>
      <c r="J15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15" t="str">
        <f>IF(クラウンベリー[[#This Row],[GraficaID3]]="","",VLOOKUP(クラウンベリー[[#This Row],[GraficaID3]],リスト[],2))</f>
        <v/>
      </c>
      <c r="M15" t="str">
        <f>IF(クラウンベリー[[#This Row],[GraficaID3]]="","",VLOOKUP(クラウンベリー[[#This Row],[GraficaID3]],リスト[],3))</f>
        <v/>
      </c>
      <c r="N15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15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16" spans="1:15" x14ac:dyDescent="0.25">
      <c r="A16" s="1">
        <f>参加者リスト!$A16</f>
        <v>15</v>
      </c>
      <c r="B16" s="4" t="str">
        <f>IF(VLOOKUP(テーブル2[[#This Row],[参加者ID]],参加者リスト[],2)="","",VLOOKUP(テーブル2[[#This Row],[参加者ID]],参加者リスト[],2))</f>
        <v>BAITO</v>
      </c>
      <c r="D16" t="str">
        <f>IF(クラウンベリー[[#This Row],[GraficaID1]]="","",VLOOKUP(クラウンベリー[[#This Row],[GraficaID1]],リスト[],2))</f>
        <v/>
      </c>
      <c r="E16" t="str">
        <f>IF(クラウンベリー[[#This Row],[GraficaID1]]="","",VLOOKUP(クラウンベリー[[#This Row],[GraficaID1]],リスト[],3))</f>
        <v/>
      </c>
      <c r="F16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16" t="str">
        <f>IF(クラウンベリー[[#This Row],[GraficaID2]]="","",VLOOKUP(クラウンベリー[[#This Row],[GraficaID2]],リスト[],2))</f>
        <v/>
      </c>
      <c r="I16" t="str">
        <f>IF(クラウンベリー[[#This Row],[GraficaID2]]="","",VLOOKUP(クラウンベリー[[#This Row],[GraficaID2]],リスト[],3))</f>
        <v/>
      </c>
      <c r="J16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16" t="str">
        <f>IF(クラウンベリー[[#This Row],[GraficaID3]]="","",VLOOKUP(クラウンベリー[[#This Row],[GraficaID3]],リスト[],2))</f>
        <v/>
      </c>
      <c r="M16" t="str">
        <f>IF(クラウンベリー[[#This Row],[GraficaID3]]="","",VLOOKUP(クラウンベリー[[#This Row],[GraficaID3]],リスト[],3))</f>
        <v/>
      </c>
      <c r="N16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16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17" spans="1:15" x14ac:dyDescent="0.25">
      <c r="A17" s="1">
        <f>参加者リスト!$A17</f>
        <v>16</v>
      </c>
      <c r="B17" s="4" t="str">
        <f>IF(VLOOKUP(テーブル2[[#This Row],[参加者ID]],参加者リスト[],2)="","",VLOOKUP(テーブル2[[#This Row],[参加者ID]],参加者リスト[],2))</f>
        <v>さんらいく</v>
      </c>
      <c r="D17" t="str">
        <f>IF(クラウンベリー[[#This Row],[GraficaID1]]="","",VLOOKUP(クラウンベリー[[#This Row],[GraficaID1]],リスト[],2))</f>
        <v/>
      </c>
      <c r="E17" t="str">
        <f>IF(クラウンベリー[[#This Row],[GraficaID1]]="","",VLOOKUP(クラウンベリー[[#This Row],[GraficaID1]],リスト[],3))</f>
        <v/>
      </c>
      <c r="F17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17" t="str">
        <f>IF(クラウンベリー[[#This Row],[GraficaID2]]="","",VLOOKUP(クラウンベリー[[#This Row],[GraficaID2]],リスト[],2))</f>
        <v/>
      </c>
      <c r="I17" t="str">
        <f>IF(クラウンベリー[[#This Row],[GraficaID2]]="","",VLOOKUP(クラウンベリー[[#This Row],[GraficaID2]],リスト[],3))</f>
        <v/>
      </c>
      <c r="J17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17" t="str">
        <f>IF(クラウンベリー[[#This Row],[GraficaID3]]="","",VLOOKUP(クラウンベリー[[#This Row],[GraficaID3]],リスト[],2))</f>
        <v/>
      </c>
      <c r="M17" t="str">
        <f>IF(クラウンベリー[[#This Row],[GraficaID3]]="","",VLOOKUP(クラウンベリー[[#This Row],[GraficaID3]],リスト[],3))</f>
        <v/>
      </c>
      <c r="N17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17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18" spans="1:15" x14ac:dyDescent="0.25">
      <c r="A18" s="1">
        <f>参加者リスト!$A18</f>
        <v>17</v>
      </c>
      <c r="B18" s="4" t="str">
        <f>IF(VLOOKUP(テーブル2[[#This Row],[参加者ID]],参加者リスト[],2)="","",VLOOKUP(テーブル2[[#This Row],[参加者ID]],参加者リスト[],2))</f>
        <v>てあら</v>
      </c>
      <c r="D18" t="str">
        <f>IF(クラウンベリー[[#This Row],[GraficaID1]]="","",VLOOKUP(クラウンベリー[[#This Row],[GraficaID1]],リスト[],2))</f>
        <v/>
      </c>
      <c r="E18" t="str">
        <f>IF(クラウンベリー[[#This Row],[GraficaID1]]="","",VLOOKUP(クラウンベリー[[#This Row],[GraficaID1]],リスト[],3))</f>
        <v/>
      </c>
      <c r="F18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18" t="str">
        <f>IF(クラウンベリー[[#This Row],[GraficaID2]]="","",VLOOKUP(クラウンベリー[[#This Row],[GraficaID2]],リスト[],2))</f>
        <v/>
      </c>
      <c r="I18" t="str">
        <f>IF(クラウンベリー[[#This Row],[GraficaID2]]="","",VLOOKUP(クラウンベリー[[#This Row],[GraficaID2]],リスト[],3))</f>
        <v/>
      </c>
      <c r="J18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18" t="str">
        <f>IF(クラウンベリー[[#This Row],[GraficaID3]]="","",VLOOKUP(クラウンベリー[[#This Row],[GraficaID3]],リスト[],2))</f>
        <v/>
      </c>
      <c r="M18" t="str">
        <f>IF(クラウンベリー[[#This Row],[GraficaID3]]="","",VLOOKUP(クラウンベリー[[#This Row],[GraficaID3]],リスト[],3))</f>
        <v/>
      </c>
      <c r="N18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18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19" spans="1:15" x14ac:dyDescent="0.25">
      <c r="A19" s="1">
        <f>参加者リスト!$A19</f>
        <v>18</v>
      </c>
      <c r="B19" s="4" t="str">
        <f>IF(VLOOKUP(テーブル2[[#This Row],[参加者ID]],参加者リスト[],2)="","",VLOOKUP(テーブル2[[#This Row],[参加者ID]],参加者リスト[],2))</f>
        <v>のあたま</v>
      </c>
      <c r="C19" s="1">
        <v>164</v>
      </c>
      <c r="D19" t="str">
        <f>IF(クラウンベリー[[#This Row],[GraficaID1]]="","",VLOOKUP(クラウンベリー[[#This Row],[GraficaID1]],リスト[],2))</f>
        <v>プロ・テイン</v>
      </c>
      <c r="E19" t="str">
        <f>IF(クラウンベリー[[#This Row],[GraficaID1]]="","",VLOOKUP(クラウンベリー[[#This Row],[GraficaID1]],リスト[],3))</f>
        <v>PURE</v>
      </c>
      <c r="F19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110</v>
      </c>
      <c r="G19">
        <v>29</v>
      </c>
      <c r="H19" t="str">
        <f>IF(クラウンベリー[[#This Row],[GraficaID2]]="","",VLOOKUP(クラウンベリー[[#This Row],[GraficaID2]],リスト[],2))</f>
        <v>月夜霊 志弦</v>
      </c>
      <c r="I19" t="str">
        <f>IF(クラウンベリー[[#This Row],[GraficaID2]]="","",VLOOKUP(クラウンベリー[[#This Row],[GraficaID2]],リスト[],3))</f>
        <v>COOL</v>
      </c>
      <c r="J19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136</v>
      </c>
      <c r="K19">
        <v>136</v>
      </c>
      <c r="L19" t="str">
        <f>IF(クラウンベリー[[#This Row],[GraficaID3]]="","",VLOOKUP(クラウンベリー[[#This Row],[GraficaID3]],リスト[],2))</f>
        <v>初音未來</v>
      </c>
      <c r="M19" t="str">
        <f>IF(クラウンベリー[[#This Row],[GraficaID3]]="","",VLOOKUP(クラウンベリー[[#This Row],[GraficaID3]],リスト[],3))</f>
        <v>PASSION</v>
      </c>
      <c r="N19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110</v>
      </c>
      <c r="O19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356</v>
      </c>
    </row>
    <row r="20" spans="1:15" x14ac:dyDescent="0.25">
      <c r="A20" s="1">
        <f>参加者リスト!$A20</f>
        <v>19</v>
      </c>
      <c r="B20" s="4" t="str">
        <f>IF(VLOOKUP(テーブル2[[#This Row],[参加者ID]],参加者リスト[],2)="","",VLOOKUP(テーブル2[[#This Row],[参加者ID]],参加者リスト[],2))</f>
        <v>AK*2Y</v>
      </c>
      <c r="D20" t="str">
        <f>IF(クラウンベリー[[#This Row],[GraficaID1]]="","",VLOOKUP(クラウンベリー[[#This Row],[GraficaID1]],リスト[],2))</f>
        <v/>
      </c>
      <c r="E20" t="str">
        <f>IF(クラウンベリー[[#This Row],[GraficaID1]]="","",VLOOKUP(クラウンベリー[[#This Row],[GraficaID1]],リスト[],3))</f>
        <v/>
      </c>
      <c r="F20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0" t="str">
        <f>IF(クラウンベリー[[#This Row],[GraficaID2]]="","",VLOOKUP(クラウンベリー[[#This Row],[GraficaID2]],リスト[],2))</f>
        <v/>
      </c>
      <c r="I20" t="str">
        <f>IF(クラウンベリー[[#This Row],[GraficaID2]]="","",VLOOKUP(クラウンベリー[[#This Row],[GraficaID2]],リスト[],3))</f>
        <v/>
      </c>
      <c r="J20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0" t="str">
        <f>IF(クラウンベリー[[#This Row],[GraficaID3]]="","",VLOOKUP(クラウンベリー[[#This Row],[GraficaID3]],リスト[],2))</f>
        <v/>
      </c>
      <c r="M20" t="str">
        <f>IF(クラウンベリー[[#This Row],[GraficaID3]]="","",VLOOKUP(クラウンベリー[[#This Row],[GraficaID3]],リスト[],3))</f>
        <v/>
      </c>
      <c r="N20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0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21" spans="1:15" x14ac:dyDescent="0.25">
      <c r="A21" s="1">
        <f>参加者リスト!$A21</f>
        <v>20</v>
      </c>
      <c r="B21" s="4" t="str">
        <f>IF(VLOOKUP(テーブル2[[#This Row],[参加者ID]],参加者リスト[],2)="","",VLOOKUP(テーブル2[[#This Row],[参加者ID]],参加者リスト[],2))</f>
        <v>PESCE</v>
      </c>
      <c r="D21" t="str">
        <f>IF(クラウンベリー[[#This Row],[GraficaID1]]="","",VLOOKUP(クラウンベリー[[#This Row],[GraficaID1]],リスト[],2))</f>
        <v/>
      </c>
      <c r="E21" t="str">
        <f>IF(クラウンベリー[[#This Row],[GraficaID1]]="","",VLOOKUP(クラウンベリー[[#This Row],[GraficaID1]],リスト[],3))</f>
        <v/>
      </c>
      <c r="F21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1" t="str">
        <f>IF(クラウンベリー[[#This Row],[GraficaID2]]="","",VLOOKUP(クラウンベリー[[#This Row],[GraficaID2]],リスト[],2))</f>
        <v/>
      </c>
      <c r="I21" t="str">
        <f>IF(クラウンベリー[[#This Row],[GraficaID2]]="","",VLOOKUP(クラウンベリー[[#This Row],[GraficaID2]],リスト[],3))</f>
        <v/>
      </c>
      <c r="J21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1" t="str">
        <f>IF(クラウンベリー[[#This Row],[GraficaID3]]="","",VLOOKUP(クラウンベリー[[#This Row],[GraficaID3]],リスト[],2))</f>
        <v/>
      </c>
      <c r="M21" t="str">
        <f>IF(クラウンベリー[[#This Row],[GraficaID3]]="","",VLOOKUP(クラウンベリー[[#This Row],[GraficaID3]],リスト[],3))</f>
        <v/>
      </c>
      <c r="N21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1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22" spans="1:15" x14ac:dyDescent="0.25">
      <c r="A22" s="1">
        <f>参加者リスト!$A22</f>
        <v>21</v>
      </c>
      <c r="B22" s="4" t="str">
        <f>IF(VLOOKUP(テーブル2[[#This Row],[参加者ID]],参加者リスト[],2)="","",VLOOKUP(テーブル2[[#This Row],[参加者ID]],参加者リスト[],2))</f>
        <v>FLYSKY</v>
      </c>
      <c r="D22" t="str">
        <f>IF(クラウンベリー[[#This Row],[GraficaID1]]="","",VLOOKUP(クラウンベリー[[#This Row],[GraficaID1]],リスト[],2))</f>
        <v/>
      </c>
      <c r="E22" t="str">
        <f>IF(クラウンベリー[[#This Row],[GraficaID1]]="","",VLOOKUP(クラウンベリー[[#This Row],[GraficaID1]],リスト[],3))</f>
        <v/>
      </c>
      <c r="F22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2" t="str">
        <f>IF(クラウンベリー[[#This Row],[GraficaID2]]="","",VLOOKUP(クラウンベリー[[#This Row],[GraficaID2]],リスト[],2))</f>
        <v/>
      </c>
      <c r="I22" t="str">
        <f>IF(クラウンベリー[[#This Row],[GraficaID2]]="","",VLOOKUP(クラウンベリー[[#This Row],[GraficaID2]],リスト[],3))</f>
        <v/>
      </c>
      <c r="J22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2" t="str">
        <f>IF(クラウンベリー[[#This Row],[GraficaID3]]="","",VLOOKUP(クラウンベリー[[#This Row],[GraficaID3]],リスト[],2))</f>
        <v/>
      </c>
      <c r="M22" t="str">
        <f>IF(クラウンベリー[[#This Row],[GraficaID3]]="","",VLOOKUP(クラウンベリー[[#This Row],[GraficaID3]],リスト[],3))</f>
        <v/>
      </c>
      <c r="N22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2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23" spans="1:15" x14ac:dyDescent="0.25">
      <c r="A23" s="1">
        <f>参加者リスト!$A23</f>
        <v>22</v>
      </c>
      <c r="B23" s="4" t="str">
        <f>IF(VLOOKUP(テーブル2[[#This Row],[参加者ID]],参加者リスト[],2)="","",VLOOKUP(テーブル2[[#This Row],[参加者ID]],参加者リスト[],2))</f>
        <v>NOTE</v>
      </c>
      <c r="D23" t="str">
        <f>IF(クラウンベリー[[#This Row],[GraficaID1]]="","",VLOOKUP(クラウンベリー[[#This Row],[GraficaID1]],リスト[],2))</f>
        <v/>
      </c>
      <c r="E23" t="str">
        <f>IF(クラウンベリー[[#This Row],[GraficaID1]]="","",VLOOKUP(クラウンベリー[[#This Row],[GraficaID1]],リスト[],3))</f>
        <v/>
      </c>
      <c r="F23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3" t="str">
        <f>IF(クラウンベリー[[#This Row],[GraficaID2]]="","",VLOOKUP(クラウンベリー[[#This Row],[GraficaID2]],リスト[],2))</f>
        <v/>
      </c>
      <c r="I23" t="str">
        <f>IF(クラウンベリー[[#This Row],[GraficaID2]]="","",VLOOKUP(クラウンベリー[[#This Row],[GraficaID2]],リスト[],3))</f>
        <v/>
      </c>
      <c r="J23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3" t="str">
        <f>IF(クラウンベリー[[#This Row],[GraficaID3]]="","",VLOOKUP(クラウンベリー[[#This Row],[GraficaID3]],リスト[],2))</f>
        <v/>
      </c>
      <c r="M23" t="str">
        <f>IF(クラウンベリー[[#This Row],[GraficaID3]]="","",VLOOKUP(クラウンベリー[[#This Row],[GraficaID3]],リスト[],3))</f>
        <v/>
      </c>
      <c r="N23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3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24" spans="1:15" x14ac:dyDescent="0.25">
      <c r="A24" s="1">
        <f>参加者リスト!$A24</f>
        <v>23</v>
      </c>
      <c r="B24" s="4" t="str">
        <f>IF(VLOOKUP(テーブル2[[#This Row],[参加者ID]],参加者リスト[],2)="","",VLOOKUP(テーブル2[[#This Row],[参加者ID]],参加者リスト[],2))</f>
        <v>KANAK</v>
      </c>
      <c r="C24" s="1">
        <v>34</v>
      </c>
      <c r="D24" t="str">
        <f>IF(クラウンベリー[[#This Row],[GraficaID1]]="","",VLOOKUP(クラウンベリー[[#This Row],[GraficaID1]],リスト[],2))</f>
        <v>力学才蔵</v>
      </c>
      <c r="E24" t="str">
        <f>IF(クラウンベリー[[#This Row],[GraficaID1]]="","",VLOOKUP(クラウンベリー[[#This Row],[GraficaID1]],リスト[],3))</f>
        <v>COOL</v>
      </c>
      <c r="F24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143</v>
      </c>
      <c r="G24">
        <v>98</v>
      </c>
      <c r="H24" t="str">
        <f>IF(クラウンベリー[[#This Row],[GraficaID2]]="","",VLOOKUP(クラウンベリー[[#This Row],[GraficaID2]],リスト[],2))</f>
        <v>狐仔</v>
      </c>
      <c r="I24" t="str">
        <f>IF(クラウンベリー[[#This Row],[GraficaID2]]="","",VLOOKUP(クラウンベリー[[#This Row],[GraficaID2]],リスト[],3))</f>
        <v>NATURAL</v>
      </c>
      <c r="J24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111</v>
      </c>
      <c r="K24">
        <v>23</v>
      </c>
      <c r="L24" t="str">
        <f>IF(クラウンベリー[[#This Row],[GraficaID3]]="","",VLOOKUP(クラウンベリー[[#This Row],[GraficaID3]],リスト[],2))</f>
        <v>ホロギアム</v>
      </c>
      <c r="M24" t="str">
        <f>IF(クラウンベリー[[#This Row],[GraficaID3]]="","",VLOOKUP(クラウンベリー[[#This Row],[GraficaID3]],リスト[],3))</f>
        <v>COOL</v>
      </c>
      <c r="N24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141</v>
      </c>
      <c r="O24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395</v>
      </c>
    </row>
    <row r="25" spans="1:15" x14ac:dyDescent="0.25">
      <c r="A25" s="1">
        <f>参加者リスト!$A25</f>
        <v>24</v>
      </c>
      <c r="B25" s="4" t="str">
        <f>IF(VLOOKUP(テーブル2[[#This Row],[参加者ID]],参加者リスト[],2)="","",VLOOKUP(テーブル2[[#This Row],[参加者ID]],参加者リスト[],2))</f>
        <v>ぼ〜ん</v>
      </c>
      <c r="D25" t="str">
        <f>IF(クラウンベリー[[#This Row],[GraficaID1]]="","",VLOOKUP(クラウンベリー[[#This Row],[GraficaID1]],リスト[],2))</f>
        <v/>
      </c>
      <c r="E25" t="str">
        <f>IF(クラウンベリー[[#This Row],[GraficaID1]]="","",VLOOKUP(クラウンベリー[[#This Row],[GraficaID1]],リスト[],3))</f>
        <v/>
      </c>
      <c r="F25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5" t="str">
        <f>IF(クラウンベリー[[#This Row],[GraficaID2]]="","",VLOOKUP(クラウンベリー[[#This Row],[GraficaID2]],リスト[],2))</f>
        <v/>
      </c>
      <c r="I25" t="str">
        <f>IF(クラウンベリー[[#This Row],[GraficaID2]]="","",VLOOKUP(クラウンベリー[[#This Row],[GraficaID2]],リスト[],3))</f>
        <v/>
      </c>
      <c r="J25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5" t="str">
        <f>IF(クラウンベリー[[#This Row],[GraficaID3]]="","",VLOOKUP(クラウンベリー[[#This Row],[GraficaID3]],リスト[],2))</f>
        <v/>
      </c>
      <c r="M25" t="str">
        <f>IF(クラウンベリー[[#This Row],[GraficaID3]]="","",VLOOKUP(クラウンベリー[[#This Row],[GraficaID3]],リスト[],3))</f>
        <v/>
      </c>
      <c r="N25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5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26" spans="1:15" x14ac:dyDescent="0.25">
      <c r="A26" s="1">
        <f>参加者リスト!$A26</f>
        <v>25</v>
      </c>
      <c r="B26" s="4" t="str">
        <f>IF(VLOOKUP(テーブル2[[#This Row],[参加者ID]],参加者リスト[],2)="","",VLOOKUP(テーブル2[[#This Row],[参加者ID]],参加者リスト[],2))</f>
        <v>すとろう</v>
      </c>
      <c r="D26" t="str">
        <f>IF(クラウンベリー[[#This Row],[GraficaID1]]="","",VLOOKUP(クラウンベリー[[#This Row],[GraficaID1]],リスト[],2))</f>
        <v/>
      </c>
      <c r="E26" t="str">
        <f>IF(クラウンベリー[[#This Row],[GraficaID1]]="","",VLOOKUP(クラウンベリー[[#This Row],[GraficaID1]],リスト[],3))</f>
        <v/>
      </c>
      <c r="F26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6" t="str">
        <f>IF(クラウンベリー[[#This Row],[GraficaID2]]="","",VLOOKUP(クラウンベリー[[#This Row],[GraficaID2]],リスト[],2))</f>
        <v/>
      </c>
      <c r="I26" t="str">
        <f>IF(クラウンベリー[[#This Row],[GraficaID2]]="","",VLOOKUP(クラウンベリー[[#This Row],[GraficaID2]],リスト[],3))</f>
        <v/>
      </c>
      <c r="J26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6" t="str">
        <f>IF(クラウンベリー[[#This Row],[GraficaID3]]="","",VLOOKUP(クラウンベリー[[#This Row],[GraficaID3]],リスト[],2))</f>
        <v/>
      </c>
      <c r="M26" t="str">
        <f>IF(クラウンベリー[[#This Row],[GraficaID3]]="","",VLOOKUP(クラウンベリー[[#This Row],[GraficaID3]],リスト[],3))</f>
        <v/>
      </c>
      <c r="N26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6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27" spans="1:15" x14ac:dyDescent="0.25">
      <c r="A27" s="1">
        <f>参加者リスト!$A27</f>
        <v>26</v>
      </c>
      <c r="B27" s="4" t="str">
        <f>IF(VLOOKUP(テーブル2[[#This Row],[参加者ID]],参加者リスト[],2)="","",VLOOKUP(テーブル2[[#This Row],[参加者ID]],参加者リスト[],2))</f>
        <v>テティス</v>
      </c>
      <c r="D27" t="str">
        <f>IF(クラウンベリー[[#This Row],[GraficaID1]]="","",VLOOKUP(クラウンベリー[[#This Row],[GraficaID1]],リスト[],2))</f>
        <v/>
      </c>
      <c r="E27" t="str">
        <f>IF(クラウンベリー[[#This Row],[GraficaID1]]="","",VLOOKUP(クラウンベリー[[#This Row],[GraficaID1]],リスト[],3))</f>
        <v/>
      </c>
      <c r="F27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7" t="str">
        <f>IF(クラウンベリー[[#This Row],[GraficaID2]]="","",VLOOKUP(クラウンベリー[[#This Row],[GraficaID2]],リスト[],2))</f>
        <v/>
      </c>
      <c r="I27" t="str">
        <f>IF(クラウンベリー[[#This Row],[GraficaID2]]="","",VLOOKUP(クラウンベリー[[#This Row],[GraficaID2]],リスト[],3))</f>
        <v/>
      </c>
      <c r="J27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7" t="str">
        <f>IF(クラウンベリー[[#This Row],[GraficaID3]]="","",VLOOKUP(クラウンベリー[[#This Row],[GraficaID3]],リスト[],2))</f>
        <v/>
      </c>
      <c r="M27" t="str">
        <f>IF(クラウンベリー[[#This Row],[GraficaID3]]="","",VLOOKUP(クラウンベリー[[#This Row],[GraficaID3]],リスト[],3))</f>
        <v/>
      </c>
      <c r="N27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7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28" spans="1:15" x14ac:dyDescent="0.25">
      <c r="A28" s="1">
        <f>参加者リスト!$A28</f>
        <v>27</v>
      </c>
      <c r="B28" s="4" t="str">
        <f>IF(VLOOKUP(テーブル2[[#This Row],[参加者ID]],参加者リスト[],2)="","",VLOOKUP(テーブル2[[#This Row],[参加者ID]],参加者リスト[],2))</f>
        <v>朝咲</v>
      </c>
      <c r="D28" t="str">
        <f>IF(クラウンベリー[[#This Row],[GraficaID1]]="","",VLOOKUP(クラウンベリー[[#This Row],[GraficaID1]],リスト[],2))</f>
        <v/>
      </c>
      <c r="E28" t="str">
        <f>IF(クラウンベリー[[#This Row],[GraficaID1]]="","",VLOOKUP(クラウンベリー[[#This Row],[GraficaID1]],リスト[],3))</f>
        <v/>
      </c>
      <c r="F28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8" t="str">
        <f>IF(クラウンベリー[[#This Row],[GraficaID2]]="","",VLOOKUP(クラウンベリー[[#This Row],[GraficaID2]],リスト[],2))</f>
        <v/>
      </c>
      <c r="I28" t="str">
        <f>IF(クラウンベリー[[#This Row],[GraficaID2]]="","",VLOOKUP(クラウンベリー[[#This Row],[GraficaID2]],リスト[],3))</f>
        <v/>
      </c>
      <c r="J28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8" t="str">
        <f>IF(クラウンベリー[[#This Row],[GraficaID3]]="","",VLOOKUP(クラウンベリー[[#This Row],[GraficaID3]],リスト[],2))</f>
        <v/>
      </c>
      <c r="M28" t="str">
        <f>IF(クラウンベリー[[#This Row],[GraficaID3]]="","",VLOOKUP(クラウンベリー[[#This Row],[GraficaID3]],リスト[],3))</f>
        <v/>
      </c>
      <c r="N28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8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29" spans="1:15" x14ac:dyDescent="0.25">
      <c r="A29" s="1">
        <f>参加者リスト!$A29</f>
        <v>28</v>
      </c>
      <c r="B29" s="4" t="str">
        <f>IF(VLOOKUP(テーブル2[[#This Row],[参加者ID]],参加者リスト[],2)="","",VLOOKUP(テーブル2[[#This Row],[参加者ID]],参加者リスト[],2))</f>
        <v>菓子</v>
      </c>
      <c r="D29" t="str">
        <f>IF(クラウンベリー[[#This Row],[GraficaID1]]="","",VLOOKUP(クラウンベリー[[#This Row],[GraficaID1]],リスト[],2))</f>
        <v/>
      </c>
      <c r="E29" t="str">
        <f>IF(クラウンベリー[[#This Row],[GraficaID1]]="","",VLOOKUP(クラウンベリー[[#This Row],[GraficaID1]],リスト[],3))</f>
        <v/>
      </c>
      <c r="F29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29" t="str">
        <f>IF(クラウンベリー[[#This Row],[GraficaID2]]="","",VLOOKUP(クラウンベリー[[#This Row],[GraficaID2]],リスト[],2))</f>
        <v/>
      </c>
      <c r="I29" t="str">
        <f>IF(クラウンベリー[[#This Row],[GraficaID2]]="","",VLOOKUP(クラウンベリー[[#This Row],[GraficaID2]],リスト[],3))</f>
        <v/>
      </c>
      <c r="J29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29" t="str">
        <f>IF(クラウンベリー[[#This Row],[GraficaID3]]="","",VLOOKUP(クラウンベリー[[#This Row],[GraficaID3]],リスト[],2))</f>
        <v/>
      </c>
      <c r="M29" t="str">
        <f>IF(クラウンベリー[[#This Row],[GraficaID3]]="","",VLOOKUP(クラウンベリー[[#This Row],[GraficaID3]],リスト[],3))</f>
        <v/>
      </c>
      <c r="N29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29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30" spans="1:15" x14ac:dyDescent="0.25">
      <c r="A30" s="1">
        <f>参加者リスト!$A30</f>
        <v>29</v>
      </c>
      <c r="B30" s="4" t="str">
        <f>IF(VLOOKUP(テーブル2[[#This Row],[参加者ID]],参加者リスト[],2)="","",VLOOKUP(テーブル2[[#This Row],[参加者ID]],参加者リスト[],2))</f>
        <v>しゃー</v>
      </c>
      <c r="D30" t="str">
        <f>IF(クラウンベリー[[#This Row],[GraficaID1]]="","",VLOOKUP(クラウンベリー[[#This Row],[GraficaID1]],リスト[],2))</f>
        <v/>
      </c>
      <c r="E30" t="str">
        <f>IF(クラウンベリー[[#This Row],[GraficaID1]]="","",VLOOKUP(クラウンベリー[[#This Row],[GraficaID1]],リスト[],3))</f>
        <v/>
      </c>
      <c r="F30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30" t="str">
        <f>IF(クラウンベリー[[#This Row],[GraficaID2]]="","",VLOOKUP(クラウンベリー[[#This Row],[GraficaID2]],リスト[],2))</f>
        <v/>
      </c>
      <c r="I30" t="str">
        <f>IF(クラウンベリー[[#This Row],[GraficaID2]]="","",VLOOKUP(クラウンベリー[[#This Row],[GraficaID2]],リスト[],3))</f>
        <v/>
      </c>
      <c r="J30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30" t="str">
        <f>IF(クラウンベリー[[#This Row],[GraficaID3]]="","",VLOOKUP(クラウンベリー[[#This Row],[GraficaID3]],リスト[],2))</f>
        <v/>
      </c>
      <c r="M30" t="str">
        <f>IF(クラウンベリー[[#This Row],[GraficaID3]]="","",VLOOKUP(クラウンベリー[[#This Row],[GraficaID3]],リスト[],3))</f>
        <v/>
      </c>
      <c r="N30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30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31" spans="1:15" x14ac:dyDescent="0.25">
      <c r="A31" s="1">
        <f>参加者リスト!$A31</f>
        <v>30</v>
      </c>
      <c r="B31" s="4" t="str">
        <f>IF(VLOOKUP(テーブル2[[#This Row],[参加者ID]],参加者リスト[],2)="","",VLOOKUP(テーブル2[[#This Row],[参加者ID]],参加者リスト[],2))</f>
        <v>へめれ</v>
      </c>
      <c r="D31" t="str">
        <f>IF(クラウンベリー[[#This Row],[GraficaID1]]="","",VLOOKUP(クラウンベリー[[#This Row],[GraficaID1]],リスト[],2))</f>
        <v/>
      </c>
      <c r="E31" t="str">
        <f>IF(クラウンベリー[[#This Row],[GraficaID1]]="","",VLOOKUP(クラウンベリー[[#This Row],[GraficaID1]],リスト[],3))</f>
        <v/>
      </c>
      <c r="F31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31" t="str">
        <f>IF(クラウンベリー[[#This Row],[GraficaID2]]="","",VLOOKUP(クラウンベリー[[#This Row],[GraficaID2]],リスト[],2))</f>
        <v/>
      </c>
      <c r="I31" t="str">
        <f>IF(クラウンベリー[[#This Row],[GraficaID2]]="","",VLOOKUP(クラウンベリー[[#This Row],[GraficaID2]],リスト[],3))</f>
        <v/>
      </c>
      <c r="J31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31" t="str">
        <f>IF(クラウンベリー[[#This Row],[GraficaID3]]="","",VLOOKUP(クラウンベリー[[#This Row],[GraficaID3]],リスト[],2))</f>
        <v/>
      </c>
      <c r="M31" t="str">
        <f>IF(クラウンベリー[[#This Row],[GraficaID3]]="","",VLOOKUP(クラウンベリー[[#This Row],[GraficaID3]],リスト[],3))</f>
        <v/>
      </c>
      <c r="N31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31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32" spans="1:15" x14ac:dyDescent="0.3">
      <c r="A32" s="1">
        <f>参加者リスト!$A32</f>
        <v>31</v>
      </c>
      <c r="B32" s="4" t="str">
        <f>IF(VLOOKUP(テーブル2[[#This Row],[参加者ID]],参加者リスト[],2)="","",VLOOKUP(テーブル2[[#This Row],[参加者ID]],参加者リスト[],2))</f>
        <v>S-TORA</v>
      </c>
      <c r="C32" s="1">
        <v>34</v>
      </c>
      <c r="D32" t="str">
        <f>IF(クラウンベリー[[#This Row],[GraficaID1]]="","",VLOOKUP(クラウンベリー[[#This Row],[GraficaID1]],リスト[],2))</f>
        <v>力学才蔵</v>
      </c>
      <c r="E32" t="str">
        <f>IF(クラウンベリー[[#This Row],[GraficaID1]]="","",VLOOKUP(クラウンベリー[[#This Row],[GraficaID1]],リスト[],3))</f>
        <v>COOL</v>
      </c>
      <c r="F32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143</v>
      </c>
      <c r="G32">
        <v>82</v>
      </c>
      <c r="H32" t="str">
        <f>IF(クラウンベリー[[#This Row],[GraficaID2]]="","",VLOOKUP(クラウンベリー[[#This Row],[GraficaID2]],リスト[],2))</f>
        <v>パパラチア・マーガレット</v>
      </c>
      <c r="I32" t="str">
        <f>IF(クラウンベリー[[#This Row],[GraficaID2]]="","",VLOOKUP(クラウンベリー[[#This Row],[GraficaID2]],リスト[],3))</f>
        <v>NATURAL</v>
      </c>
      <c r="J32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110</v>
      </c>
      <c r="K32">
        <v>4</v>
      </c>
      <c r="L32" t="str">
        <f>IF(クラウンベリー[[#This Row],[GraficaID3]]="","",VLOOKUP(クラウンベリー[[#This Row],[GraficaID3]],リスト[],2))</f>
        <v>HiGE</v>
      </c>
      <c r="M32" t="str">
        <f>IF(クラウンベリー[[#This Row],[GraficaID3]]="","",VLOOKUP(クラウンベリー[[#This Row],[GraficaID3]],リスト[],3))</f>
        <v>COOL</v>
      </c>
      <c r="N32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144</v>
      </c>
      <c r="O32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397</v>
      </c>
    </row>
    <row r="33" spans="1:15" x14ac:dyDescent="0.3">
      <c r="A33" s="1">
        <f>参加者リスト!$A33</f>
        <v>32</v>
      </c>
      <c r="B33" s="4" t="str">
        <f>IF(VLOOKUP(テーブル2[[#This Row],[参加者ID]],参加者リスト[],2)="","",VLOOKUP(テーブル2[[#This Row],[参加者ID]],参加者リスト[],2))</f>
        <v>シギ</v>
      </c>
      <c r="C33" s="1">
        <v>14</v>
      </c>
      <c r="D33" t="str">
        <f>IF(クラウンベリー[[#This Row],[GraficaID1]]="","",VLOOKUP(クラウンベリー[[#This Row],[GraficaID1]],リスト[],2))</f>
        <v>しおり(MEDEL13)</v>
      </c>
      <c r="E33" t="str">
        <f>IF(クラウンベリー[[#This Row],[GraficaID1]]="","",VLOOKUP(クラウンベリー[[#This Row],[GraficaID1]],リスト[],3))</f>
        <v>COOL</v>
      </c>
      <c r="F33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159</v>
      </c>
      <c r="G33">
        <v>24</v>
      </c>
      <c r="H33" t="str">
        <f>IF(クラウンベリー[[#This Row],[GraficaID2]]="","",VLOOKUP(クラウンベリー[[#This Row],[GraficaID2]],リスト[],2))</f>
        <v>ラヴィーネ</v>
      </c>
      <c r="I33" t="str">
        <f>IF(クラウンベリー[[#This Row],[GraficaID2]]="","",VLOOKUP(クラウンベリー[[#This Row],[GraficaID2]],リスト[],3))</f>
        <v>COOL</v>
      </c>
      <c r="J33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158</v>
      </c>
      <c r="K33">
        <v>175</v>
      </c>
      <c r="L33" t="str">
        <f>IF(クラウンベリー[[#This Row],[GraficaID3]]="","",VLOOKUP(クラウンベリー[[#This Row],[GraficaID3]],リスト[],2))</f>
        <v>古今 東雲</v>
      </c>
      <c r="M33" t="str">
        <f>IF(クラウンベリー[[#This Row],[GraficaID3]]="","",VLOOKUP(クラウンベリー[[#This Row],[GraficaID3]],リスト[],3))</f>
        <v>PURE</v>
      </c>
      <c r="N33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128</v>
      </c>
      <c r="O33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445</v>
      </c>
    </row>
    <row r="34" spans="1:15" x14ac:dyDescent="0.3">
      <c r="A34" s="1">
        <f>参加者リスト!$A34</f>
        <v>33</v>
      </c>
      <c r="B34" s="4" t="str">
        <f>IF(VLOOKUP(テーブル2[[#This Row],[参加者ID]],参加者リスト[],2)="","",VLOOKUP(テーブル2[[#This Row],[参加者ID]],参加者リスト[],2))</f>
        <v>DDX</v>
      </c>
      <c r="D34" t="str">
        <f>IF(クラウンベリー[[#This Row],[GraficaID1]]="","",VLOOKUP(クラウンベリー[[#This Row],[GraficaID1]],リスト[],2))</f>
        <v/>
      </c>
      <c r="E34" t="str">
        <f>IF(クラウンベリー[[#This Row],[GraficaID1]]="","",VLOOKUP(クラウンベリー[[#This Row],[GraficaID1]],リスト[],3))</f>
        <v/>
      </c>
      <c r="F34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34" t="str">
        <f>IF(クラウンベリー[[#This Row],[GraficaID2]]="","",VLOOKUP(クラウンベリー[[#This Row],[GraficaID2]],リスト[],2))</f>
        <v/>
      </c>
      <c r="I34" t="str">
        <f>IF(クラウンベリー[[#This Row],[GraficaID2]]="","",VLOOKUP(クラウンベリー[[#This Row],[GraficaID2]],リスト[],3))</f>
        <v/>
      </c>
      <c r="J34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34" t="str">
        <f>IF(クラウンベリー[[#This Row],[GraficaID3]]="","",VLOOKUP(クラウンベリー[[#This Row],[GraficaID3]],リスト[],2))</f>
        <v/>
      </c>
      <c r="M34" t="str">
        <f>IF(クラウンベリー[[#This Row],[GraficaID3]]="","",VLOOKUP(クラウンベリー[[#This Row],[GraficaID3]],リスト[],3))</f>
        <v/>
      </c>
      <c r="N34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34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35" spans="1:15" x14ac:dyDescent="0.3">
      <c r="A35" s="1">
        <f>参加者リスト!$A35</f>
        <v>34</v>
      </c>
      <c r="B35" s="4" t="str">
        <f>IF(VLOOKUP(テーブル2[[#This Row],[参加者ID]],参加者リスト[],2)="","",VLOOKUP(テーブル2[[#This Row],[参加者ID]],参加者リスト[],2))</f>
        <v>STOICCCC</v>
      </c>
      <c r="D35" t="str">
        <f>IF(クラウンベリー[[#This Row],[GraficaID1]]="","",VLOOKUP(クラウンベリー[[#This Row],[GraficaID1]],リスト[],2))</f>
        <v/>
      </c>
      <c r="E35" t="str">
        <f>IF(クラウンベリー[[#This Row],[GraficaID1]]="","",VLOOKUP(クラウンベリー[[#This Row],[GraficaID1]],リスト[],3))</f>
        <v/>
      </c>
      <c r="F35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35" t="str">
        <f>IF(クラウンベリー[[#This Row],[GraficaID2]]="","",VLOOKUP(クラウンベリー[[#This Row],[GraficaID2]],リスト[],2))</f>
        <v/>
      </c>
      <c r="I35" t="str">
        <f>IF(クラウンベリー[[#This Row],[GraficaID2]]="","",VLOOKUP(クラウンベリー[[#This Row],[GraficaID2]],リスト[],3))</f>
        <v/>
      </c>
      <c r="J35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35" t="str">
        <f>IF(クラウンベリー[[#This Row],[GraficaID3]]="","",VLOOKUP(クラウンベリー[[#This Row],[GraficaID3]],リスト[],2))</f>
        <v/>
      </c>
      <c r="M35" t="str">
        <f>IF(クラウンベリー[[#This Row],[GraficaID3]]="","",VLOOKUP(クラウンベリー[[#This Row],[GraficaID3]],リスト[],3))</f>
        <v/>
      </c>
      <c r="N35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35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36" spans="1:15" x14ac:dyDescent="0.3">
      <c r="A36" s="1">
        <f>参加者リスト!$A36</f>
        <v>35</v>
      </c>
      <c r="B36" s="4" t="str">
        <f>IF(VLOOKUP(テーブル2[[#This Row],[参加者ID]],参加者リスト[],2)="","",VLOOKUP(テーブル2[[#This Row],[参加者ID]],参加者リスト[],2))</f>
        <v>科学</v>
      </c>
      <c r="D36" t="str">
        <f>IF(クラウンベリー[[#This Row],[GraficaID1]]="","",VLOOKUP(クラウンベリー[[#This Row],[GraficaID1]],リスト[],2))</f>
        <v/>
      </c>
      <c r="E36" t="str">
        <f>IF(クラウンベリー[[#This Row],[GraficaID1]]="","",VLOOKUP(クラウンベリー[[#This Row],[GraficaID1]],リスト[],3))</f>
        <v/>
      </c>
      <c r="F36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36" t="str">
        <f>IF(クラウンベリー[[#This Row],[GraficaID2]]="","",VLOOKUP(クラウンベリー[[#This Row],[GraficaID2]],リスト[],2))</f>
        <v/>
      </c>
      <c r="I36" t="str">
        <f>IF(クラウンベリー[[#This Row],[GraficaID2]]="","",VLOOKUP(クラウンベリー[[#This Row],[GraficaID2]],リスト[],3))</f>
        <v/>
      </c>
      <c r="J36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36" t="str">
        <f>IF(クラウンベリー[[#This Row],[GraficaID3]]="","",VLOOKUP(クラウンベリー[[#This Row],[GraficaID3]],リスト[],2))</f>
        <v/>
      </c>
      <c r="M36" t="str">
        <f>IF(クラウンベリー[[#This Row],[GraficaID3]]="","",VLOOKUP(クラウンベリー[[#This Row],[GraficaID3]],リスト[],3))</f>
        <v/>
      </c>
      <c r="N36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36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37" spans="1:15" x14ac:dyDescent="0.3">
      <c r="A37" s="1">
        <f>参加者リスト!$A37</f>
        <v>36</v>
      </c>
      <c r="B37" s="4" t="str">
        <f>IF(VLOOKUP(テーブル2[[#This Row],[参加者ID]],参加者リスト[],2)="","",VLOOKUP(テーブル2[[#This Row],[参加者ID]],参加者リスト[],2))</f>
        <v>メカコ</v>
      </c>
      <c r="D37" t="str">
        <f>IF(クラウンベリー[[#This Row],[GraficaID1]]="","",VLOOKUP(クラウンベリー[[#This Row],[GraficaID1]],リスト[],2))</f>
        <v/>
      </c>
      <c r="E37" t="str">
        <f>IF(クラウンベリー[[#This Row],[GraficaID1]]="","",VLOOKUP(クラウンベリー[[#This Row],[GraficaID1]],リスト[],3))</f>
        <v/>
      </c>
      <c r="F37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37" t="str">
        <f>IF(クラウンベリー[[#This Row],[GraficaID2]]="","",VLOOKUP(クラウンベリー[[#This Row],[GraficaID2]],リスト[],2))</f>
        <v/>
      </c>
      <c r="I37" t="str">
        <f>IF(クラウンベリー[[#This Row],[GraficaID2]]="","",VLOOKUP(クラウンベリー[[#This Row],[GraficaID2]],リスト[],3))</f>
        <v/>
      </c>
      <c r="J37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37" t="str">
        <f>IF(クラウンベリー[[#This Row],[GraficaID3]]="","",VLOOKUP(クラウンベリー[[#This Row],[GraficaID3]],リスト[],2))</f>
        <v/>
      </c>
      <c r="M37" t="str">
        <f>IF(クラウンベリー[[#This Row],[GraficaID3]]="","",VLOOKUP(クラウンベリー[[#This Row],[GraficaID3]],リスト[],3))</f>
        <v/>
      </c>
      <c r="N37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37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38" spans="1:15" x14ac:dyDescent="0.3">
      <c r="A38" s="1">
        <f>参加者リスト!$A38</f>
        <v>37</v>
      </c>
      <c r="B38" s="4" t="str">
        <f>IF(VLOOKUP(テーブル2[[#This Row],[参加者ID]],参加者リスト[],2)="","",VLOOKUP(テーブル2[[#This Row],[参加者ID]],参加者リスト[],2))</f>
        <v>DJ AP</v>
      </c>
      <c r="D38" t="str">
        <f>IF(クラウンベリー[[#This Row],[GraficaID1]]="","",VLOOKUP(クラウンベリー[[#This Row],[GraficaID1]],リスト[],2))</f>
        <v/>
      </c>
      <c r="E38" t="str">
        <f>IF(クラウンベリー[[#This Row],[GraficaID1]]="","",VLOOKUP(クラウンベリー[[#This Row],[GraficaID1]],リスト[],3))</f>
        <v/>
      </c>
      <c r="F38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0</v>
      </c>
      <c r="H38" t="str">
        <f>IF(クラウンベリー[[#This Row],[GraficaID2]]="","",VLOOKUP(クラウンベリー[[#This Row],[GraficaID2]],リスト[],2))</f>
        <v/>
      </c>
      <c r="I38" t="str">
        <f>IF(クラウンベリー[[#This Row],[GraficaID2]]="","",VLOOKUP(クラウンベリー[[#This Row],[GraficaID2]],リスト[],3))</f>
        <v/>
      </c>
      <c r="J38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0</v>
      </c>
      <c r="L38" t="str">
        <f>IF(クラウンベリー[[#This Row],[GraficaID3]]="","",VLOOKUP(クラウンベリー[[#This Row],[GraficaID3]],リスト[],2))</f>
        <v/>
      </c>
      <c r="M38" t="str">
        <f>IF(クラウンベリー[[#This Row],[GraficaID3]]="","",VLOOKUP(クラウンベリー[[#This Row],[GraficaID3]],リスト[],3))</f>
        <v/>
      </c>
      <c r="N38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0</v>
      </c>
      <c r="O38" t="str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/>
      </c>
    </row>
    <row r="39" spans="1:15" x14ac:dyDescent="0.3">
      <c r="A39" s="7">
        <f>参加者リスト!$A39</f>
        <v>9999</v>
      </c>
      <c r="B39" s="7" t="str">
        <f>IF(VLOOKUP(テーブル2[[#This Row],[参加者ID]],参加者リスト[],2)="","",VLOOKUP(テーブル2[[#This Row],[参加者ID]],参加者リスト[],2))</f>
        <v>call-A(参考)</v>
      </c>
      <c r="C39" s="7">
        <v>164</v>
      </c>
      <c r="D39" s="8" t="str">
        <f>IF(クラウンベリー[[#This Row],[GraficaID1]]="","",VLOOKUP(クラウンベリー[[#This Row],[GraficaID1]],リスト[],2))</f>
        <v>プロ・テイン</v>
      </c>
      <c r="E39" s="8" t="str">
        <f>IF(クラウンベリー[[#This Row],[GraficaID1]]="","",VLOOKUP(クラウンベリー[[#This Row],[GraficaID1]],リスト[],3))</f>
        <v>PURE</v>
      </c>
      <c r="F39" s="8">
        <f>IF(クラウンベリー[[#This Row],[GraficaID1]]="",0,IF(クラウンベリー[[#This Row],[Grafica属性1]]="COOL",VLOOKUP(クラウンベリー[[#This Row],[GraficaID1]],リスト[],5),VLOOKUP(クラウンベリー[[#This Row],[GraficaID1]],リスト[],4)))</f>
        <v>110</v>
      </c>
      <c r="G39">
        <v>183</v>
      </c>
      <c r="H39" s="8" t="str">
        <f>IF(クラウンベリー[[#This Row],[GraficaID2]]="","",VLOOKUP(クラウンベリー[[#This Row],[GraficaID2]],リスト[],2))</f>
        <v>藤崎詩織(伝説の樹の下で)</v>
      </c>
      <c r="I39" s="8" t="str">
        <f>IF(クラウンベリー[[#This Row],[GraficaID2]]="","",VLOOKUP(クラウンベリー[[#This Row],[GraficaID2]],リスト[],3))</f>
        <v>PURE</v>
      </c>
      <c r="J39" s="8">
        <f>IF(クラウンベリー[[#This Row],[GraficaID2]]="",0,IF(クラウンベリー[[#This Row],[Grafica属性2]]="COOL",VLOOKUP(クラウンベリー[[#This Row],[GraficaID2]],リスト[],5),VLOOKUP(クラウンベリー[[#This Row],[GraficaID2]],リスト[],4)))</f>
        <v>110</v>
      </c>
      <c r="K39">
        <v>82</v>
      </c>
      <c r="L39" s="8" t="str">
        <f>IF(クラウンベリー[[#This Row],[GraficaID3]]="","",VLOOKUP(クラウンベリー[[#This Row],[GraficaID3]],リスト[],2))</f>
        <v>パパラチア・マーガレット</v>
      </c>
      <c r="M39" s="8" t="str">
        <f>IF(クラウンベリー[[#This Row],[GraficaID3]]="","",VLOOKUP(クラウンベリー[[#This Row],[GraficaID3]],リスト[],3))</f>
        <v>NATURAL</v>
      </c>
      <c r="N39" s="8">
        <f>IF(クラウンベリー[[#This Row],[GraficaID3]]="",0,IF(クラウンベリー[[#This Row],[Grafica属性3]]="COOL",VLOOKUP(クラウンベリー[[#This Row],[GraficaID3]],リスト[],5),VLOOKUP(クラウンベリー[[#This Row],[GraficaID3]],リスト[],4)))</f>
        <v>110</v>
      </c>
      <c r="O39" s="8">
        <f>IF(SUM(クラウンベリー[[#This Row],[描画力1]],クラウンベリー[[#This Row],[描画力2]],クラウンベリー[[#This Row],[描画力3]])=0,"",SUM(クラウンベリー[[#This Row],[描画力1]],クラウンベリー[[#This Row],[描画力2]],クラウンベリー[[#This Row],[描画力3]]))</f>
        <v>330</v>
      </c>
    </row>
  </sheetData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80" zoomScaleNormal="80" zoomScalePage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2" defaultColWidth="13.42578125" defaultRowHeight="20" x14ac:dyDescent="0.3"/>
  <cols>
    <col min="1" max="1" width="10" style="1" customWidth="1"/>
    <col min="2" max="2" width="21.42578125" style="1" customWidth="1"/>
  </cols>
  <sheetData>
    <row r="1" spans="1:15" x14ac:dyDescent="0.3">
      <c r="A1" s="1" t="s">
        <v>0</v>
      </c>
      <c r="B1" s="1" t="s">
        <v>1</v>
      </c>
      <c r="C1" s="1" t="s">
        <v>584</v>
      </c>
      <c r="D1" t="s">
        <v>581</v>
      </c>
      <c r="E1" t="s">
        <v>582</v>
      </c>
      <c r="F1" t="s">
        <v>583</v>
      </c>
      <c r="G1" s="1" t="s">
        <v>585</v>
      </c>
      <c r="H1" t="s">
        <v>586</v>
      </c>
      <c r="I1" t="s">
        <v>587</v>
      </c>
      <c r="J1" t="s">
        <v>588</v>
      </c>
      <c r="K1" s="1" t="s">
        <v>589</v>
      </c>
      <c r="L1" t="s">
        <v>590</v>
      </c>
      <c r="M1" t="s">
        <v>591</v>
      </c>
      <c r="N1" t="s">
        <v>592</v>
      </c>
      <c r="O1" t="s">
        <v>593</v>
      </c>
    </row>
    <row r="2" spans="1:15" x14ac:dyDescent="0.25">
      <c r="A2" s="1">
        <f>参加者リスト!$A2</f>
        <v>1</v>
      </c>
      <c r="B2" s="4" t="str">
        <f>IF(VLOOKUP(テーブル2[[#This Row],[参加者ID]],参加者リスト[],2)="","",VLOOKUP(テーブル2[[#This Row],[参加者ID]],参加者リスト[],2))</f>
        <v>ZUZULI</v>
      </c>
      <c r="C2" s="1"/>
      <c r="D2" t="str">
        <f>IF(エウレカ[[#This Row],[GraficaID1]]="","",VLOOKUP(エウレカ[[#This Row],[GraficaID1]],リスト[],2))</f>
        <v/>
      </c>
      <c r="E2" t="str">
        <f>IF(エウレカ[[#This Row],[GraficaID1]]="","",VLOOKUP(エウレカ[[#This Row],[GraficaID1]],リスト[],3))</f>
        <v/>
      </c>
      <c r="F2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" t="str">
        <f>IF(エウレカ[[#This Row],[GraficaID2]]="","",VLOOKUP(エウレカ[[#This Row],[GraficaID2]],リスト[],2))</f>
        <v/>
      </c>
      <c r="I2" t="str">
        <f>IF(エウレカ[[#This Row],[GraficaID2]]="","",VLOOKUP(エウレカ[[#This Row],[GraficaID2]],リスト[],3))</f>
        <v/>
      </c>
      <c r="J2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" t="str">
        <f>IF(エウレカ[[#This Row],[GraficaID3]]="","",VLOOKUP(エウレカ[[#This Row],[GraficaID3]],リスト[],2))</f>
        <v/>
      </c>
      <c r="M2" t="str">
        <f>IF(エウレカ[[#This Row],[GraficaID3]]="","",VLOOKUP(エウレカ[[#This Row],[GraficaID3]],リスト[],3))</f>
        <v/>
      </c>
      <c r="N2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3" spans="1:15" x14ac:dyDescent="0.25">
      <c r="A3" s="1">
        <f>参加者リスト!$A3</f>
        <v>2</v>
      </c>
      <c r="B3" s="4" t="str">
        <f>IF(VLOOKUP(テーブル2[[#This Row],[参加者ID]],参加者リスト[],2)="","",VLOOKUP(テーブル2[[#This Row],[参加者ID]],参加者リスト[],2))</f>
        <v>ウィークリーの人</v>
      </c>
      <c r="C3" s="1">
        <v>110</v>
      </c>
      <c r="D3" t="str">
        <f>IF(エウレカ[[#This Row],[GraficaID1]]="","",VLOOKUP(エウレカ[[#This Row],[GraficaID1]],リスト[],2))</f>
        <v>アクセル・レッドブランド</v>
      </c>
      <c r="E3" t="str">
        <f>IF(エウレカ[[#This Row],[GraficaID1]]="","",VLOOKUP(エウレカ[[#This Row],[GraficaID1]],リスト[],3))</f>
        <v>PASSION</v>
      </c>
      <c r="F3">
        <f>IF(エウレカ[[#This Row],[GraficaID1]]="",0,IF(エウレカ[[#This Row],[Grafica属性1]]="NATURAL",VLOOKUP(エウレカ[[#This Row],[GraficaID1]],リスト[],5),VLOOKUP(エウレカ[[#This Row],[GraficaID1]],リスト[],4)))</f>
        <v>107</v>
      </c>
      <c r="G3">
        <v>147</v>
      </c>
      <c r="H3" t="str">
        <f>IF(エウレカ[[#This Row],[GraficaID2]]="","",VLOOKUP(エウレカ[[#This Row],[GraficaID2]],リスト[],2))</f>
        <v>橙花　嵐</v>
      </c>
      <c r="I3" t="str">
        <f>IF(エウレカ[[#This Row],[GraficaID2]]="","",VLOOKUP(エウレカ[[#This Row],[GraficaID2]],リスト[],3))</f>
        <v>PASSION</v>
      </c>
      <c r="J3">
        <f>IF(エウレカ[[#This Row],[GraficaID2]]="",0,IF(エウレカ[[#This Row],[Grafica属性2]]="NATURAL",VLOOKUP(エウレカ[[#This Row],[GraficaID2]],リスト[],5),VLOOKUP(エウレカ[[#This Row],[GraficaID2]],リスト[],4)))</f>
        <v>102</v>
      </c>
      <c r="K3">
        <v>125</v>
      </c>
      <c r="L3" t="str">
        <f>IF(エウレカ[[#This Row],[GraficaID3]]="","",VLOOKUP(エウレカ[[#This Row],[GraficaID3]],リスト[],2))</f>
        <v>マグナス・ブリッツェン</v>
      </c>
      <c r="M3" t="str">
        <f>IF(エウレカ[[#This Row],[GraficaID3]]="","",VLOOKUP(エウレカ[[#This Row],[GraficaID3]],リスト[],3))</f>
        <v>PASSION</v>
      </c>
      <c r="N3">
        <f>IF(エウレカ[[#This Row],[GraficaID3]]="",0,IF(エウレカ[[#This Row],[Grafica属性3]]="NATURAL",VLOOKUP(エウレカ[[#This Row],[GraficaID3]],リスト[],5),VLOOKUP(エウレカ[[#This Row],[GraficaID3]],リスト[],4)))</f>
        <v>108</v>
      </c>
      <c r="O3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317</v>
      </c>
    </row>
    <row r="4" spans="1:15" x14ac:dyDescent="0.25">
      <c r="A4" s="1">
        <f>参加者リスト!$A4</f>
        <v>3</v>
      </c>
      <c r="B4" s="4" t="str">
        <f>IF(VLOOKUP(テーブル2[[#This Row],[参加者ID]],参加者リスト[],2)="","",VLOOKUP(テーブル2[[#This Row],[参加者ID]],参加者リスト[],2))</f>
        <v>TUZURA#4</v>
      </c>
      <c r="C4" s="1">
        <v>4</v>
      </c>
      <c r="D4" t="str">
        <f>IF(エウレカ[[#This Row],[GraficaID1]]="","",VLOOKUP(エウレカ[[#This Row],[GraficaID1]],リスト[],2))</f>
        <v>HiGE</v>
      </c>
      <c r="E4" t="str">
        <f>IF(エウレカ[[#This Row],[GraficaID1]]="","",VLOOKUP(エウレカ[[#This Row],[GraficaID1]],リスト[],3))</f>
        <v>COOL</v>
      </c>
      <c r="F4">
        <f>IF(エウレカ[[#This Row],[GraficaID1]]="",0,IF(エウレカ[[#This Row],[Grafica属性1]]="NATURAL",VLOOKUP(エウレカ[[#This Row],[GraficaID1]],リスト[],5),VLOOKUP(エウレカ[[#This Row],[GraficaID1]],リスト[],4)))</f>
        <v>111</v>
      </c>
      <c r="G4">
        <v>128</v>
      </c>
      <c r="H4" t="str">
        <f>IF(エウレカ[[#This Row],[GraficaID2]]="","",VLOOKUP(エウレカ[[#This Row],[GraficaID2]],リスト[],2))</f>
        <v>ライン</v>
      </c>
      <c r="I4" t="str">
        <f>IF(エウレカ[[#This Row],[GraficaID2]]="","",VLOOKUP(エウレカ[[#This Row],[GraficaID2]],リスト[],3))</f>
        <v>PASSION</v>
      </c>
      <c r="J4">
        <f>IF(エウレカ[[#This Row],[GraficaID2]]="",0,IF(エウレカ[[#This Row],[Grafica属性2]]="NATURAL",VLOOKUP(エウレカ[[#This Row],[GraficaID2]],リスト[],5),VLOOKUP(エウレカ[[#This Row],[GraficaID2]],リスト[],4)))</f>
        <v>108</v>
      </c>
      <c r="K4">
        <v>9</v>
      </c>
      <c r="L4" t="str">
        <f>IF(エウレカ[[#This Row],[GraficaID3]]="","",VLOOKUP(エウレカ[[#This Row],[GraficaID3]],リスト[],2))</f>
        <v>イチマール&amp;バケペッカ</v>
      </c>
      <c r="M4" t="str">
        <f>IF(エウレカ[[#This Row],[GraficaID3]]="","",VLOOKUP(エウレカ[[#This Row],[GraficaID3]],リスト[],3))</f>
        <v>COOL</v>
      </c>
      <c r="N4">
        <f>IF(エウレカ[[#This Row],[GraficaID3]]="",0,IF(エウレカ[[#This Row],[Grafica属性3]]="NATURAL",VLOOKUP(エウレカ[[#This Row],[GraficaID3]],リスト[],5),VLOOKUP(エウレカ[[#This Row],[GraficaID3]],リスト[],4)))</f>
        <v>105</v>
      </c>
      <c r="O4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324</v>
      </c>
    </row>
    <row r="5" spans="1:15" x14ac:dyDescent="0.25">
      <c r="A5" s="1">
        <f>参加者リスト!$A5</f>
        <v>4</v>
      </c>
      <c r="B5" s="4" t="str">
        <f>IF(VLOOKUP(テーブル2[[#This Row],[参加者ID]],参加者リスト[],2)="","",VLOOKUP(テーブル2[[#This Row],[参加者ID]],参加者リスト[],2))</f>
        <v>かしぱん</v>
      </c>
      <c r="C5" s="1"/>
      <c r="D5" t="str">
        <f>IF(エウレカ[[#This Row],[GraficaID1]]="","",VLOOKUP(エウレカ[[#This Row],[GraficaID1]],リスト[],2))</f>
        <v/>
      </c>
      <c r="E5" t="str">
        <f>IF(エウレカ[[#This Row],[GraficaID1]]="","",VLOOKUP(エウレカ[[#This Row],[GraficaID1]],リスト[],3))</f>
        <v/>
      </c>
      <c r="F5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5" t="str">
        <f>IF(エウレカ[[#This Row],[GraficaID2]]="","",VLOOKUP(エウレカ[[#This Row],[GraficaID2]],リスト[],2))</f>
        <v/>
      </c>
      <c r="I5" t="str">
        <f>IF(エウレカ[[#This Row],[GraficaID2]]="","",VLOOKUP(エウレカ[[#This Row],[GraficaID2]],リスト[],3))</f>
        <v/>
      </c>
      <c r="J5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5" t="str">
        <f>IF(エウレカ[[#This Row],[GraficaID3]]="","",VLOOKUP(エウレカ[[#This Row],[GraficaID3]],リスト[],2))</f>
        <v/>
      </c>
      <c r="M5" t="str">
        <f>IF(エウレカ[[#This Row],[GraficaID3]]="","",VLOOKUP(エウレカ[[#This Row],[GraficaID3]],リスト[],3))</f>
        <v/>
      </c>
      <c r="N5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5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6" spans="1:15" x14ac:dyDescent="0.25">
      <c r="A6" s="1">
        <f>参加者リスト!$A6</f>
        <v>5</v>
      </c>
      <c r="B6" s="4" t="str">
        <f>IF(VLOOKUP(テーブル2[[#This Row],[参加者ID]],参加者リスト[],2)="","",VLOOKUP(テーブル2[[#This Row],[参加者ID]],参加者リスト[],2))</f>
        <v>YUTTER</v>
      </c>
      <c r="C6" s="1"/>
      <c r="D6" t="str">
        <f>IF(エウレカ[[#This Row],[GraficaID1]]="","",VLOOKUP(エウレカ[[#This Row],[GraficaID1]],リスト[],2))</f>
        <v/>
      </c>
      <c r="E6" t="str">
        <f>IF(エウレカ[[#This Row],[GraficaID1]]="","",VLOOKUP(エウレカ[[#This Row],[GraficaID1]],リスト[],3))</f>
        <v/>
      </c>
      <c r="F6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6" t="str">
        <f>IF(エウレカ[[#This Row],[GraficaID2]]="","",VLOOKUP(エウレカ[[#This Row],[GraficaID2]],リスト[],2))</f>
        <v/>
      </c>
      <c r="I6" t="str">
        <f>IF(エウレカ[[#This Row],[GraficaID2]]="","",VLOOKUP(エウレカ[[#This Row],[GraficaID2]],リスト[],3))</f>
        <v/>
      </c>
      <c r="J6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6" t="str">
        <f>IF(エウレカ[[#This Row],[GraficaID3]]="","",VLOOKUP(エウレカ[[#This Row],[GraficaID3]],リスト[],2))</f>
        <v/>
      </c>
      <c r="M6" t="str">
        <f>IF(エウレカ[[#This Row],[GraficaID3]]="","",VLOOKUP(エウレカ[[#This Row],[GraficaID3]],リスト[],3))</f>
        <v/>
      </c>
      <c r="N6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6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7" spans="1:15" x14ac:dyDescent="0.25">
      <c r="A7" s="1">
        <f>参加者リスト!$A7</f>
        <v>6</v>
      </c>
      <c r="B7" s="4" t="str">
        <f>IF(VLOOKUP(テーブル2[[#This Row],[参加者ID]],参加者リスト[],2)="","",VLOOKUP(テーブル2[[#This Row],[参加者ID]],参加者リスト[],2))</f>
        <v>masamoi</v>
      </c>
      <c r="C7" s="1"/>
      <c r="D7" t="str">
        <f>IF(エウレカ[[#This Row],[GraficaID1]]="","",VLOOKUP(エウレカ[[#This Row],[GraficaID1]],リスト[],2))</f>
        <v/>
      </c>
      <c r="E7" t="str">
        <f>IF(エウレカ[[#This Row],[GraficaID1]]="","",VLOOKUP(エウレカ[[#This Row],[GraficaID1]],リスト[],3))</f>
        <v/>
      </c>
      <c r="F7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7" t="str">
        <f>IF(エウレカ[[#This Row],[GraficaID2]]="","",VLOOKUP(エウレカ[[#This Row],[GraficaID2]],リスト[],2))</f>
        <v/>
      </c>
      <c r="I7" t="str">
        <f>IF(エウレカ[[#This Row],[GraficaID2]]="","",VLOOKUP(エウレカ[[#This Row],[GraficaID2]],リスト[],3))</f>
        <v/>
      </c>
      <c r="J7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7" t="str">
        <f>IF(エウレカ[[#This Row],[GraficaID3]]="","",VLOOKUP(エウレカ[[#This Row],[GraficaID3]],リスト[],2))</f>
        <v/>
      </c>
      <c r="M7" t="str">
        <f>IF(エウレカ[[#This Row],[GraficaID3]]="","",VLOOKUP(エウレカ[[#This Row],[GraficaID3]],リスト[],3))</f>
        <v/>
      </c>
      <c r="N7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7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8" spans="1:15" x14ac:dyDescent="0.25">
      <c r="A8" s="1">
        <f>参加者リスト!$A8</f>
        <v>7</v>
      </c>
      <c r="B8" s="4" t="str">
        <f>IF(VLOOKUP(テーブル2[[#This Row],[参加者ID]],参加者リスト[],2)="","",VLOOKUP(テーブル2[[#This Row],[参加者ID]],参加者リスト[],2))</f>
        <v>T*CHA</v>
      </c>
      <c r="C8" s="1"/>
      <c r="D8" t="str">
        <f>IF(エウレカ[[#This Row],[GraficaID1]]="","",VLOOKUP(エウレカ[[#This Row],[GraficaID1]],リスト[],2))</f>
        <v/>
      </c>
      <c r="E8" t="str">
        <f>IF(エウレカ[[#This Row],[GraficaID1]]="","",VLOOKUP(エウレカ[[#This Row],[GraficaID1]],リスト[],3))</f>
        <v/>
      </c>
      <c r="F8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8" t="str">
        <f>IF(エウレカ[[#This Row],[GraficaID2]]="","",VLOOKUP(エウレカ[[#This Row],[GraficaID2]],リスト[],2))</f>
        <v/>
      </c>
      <c r="I8" t="str">
        <f>IF(エウレカ[[#This Row],[GraficaID2]]="","",VLOOKUP(エウレカ[[#This Row],[GraficaID2]],リスト[],3))</f>
        <v/>
      </c>
      <c r="J8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8" t="str">
        <f>IF(エウレカ[[#This Row],[GraficaID3]]="","",VLOOKUP(エウレカ[[#This Row],[GraficaID3]],リスト[],2))</f>
        <v/>
      </c>
      <c r="M8" t="str">
        <f>IF(エウレカ[[#This Row],[GraficaID3]]="","",VLOOKUP(エウレカ[[#This Row],[GraficaID3]],リスト[],3))</f>
        <v/>
      </c>
      <c r="N8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8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9" spans="1:15" x14ac:dyDescent="0.25">
      <c r="A9" s="1">
        <f>参加者リスト!$A9</f>
        <v>8</v>
      </c>
      <c r="B9" s="4" t="str">
        <f>IF(VLOOKUP(テーブル2[[#This Row],[参加者ID]],参加者リスト[],2)="","",VLOOKUP(テーブル2[[#This Row],[参加者ID]],参加者リスト[],2))</f>
        <v>EBA</v>
      </c>
      <c r="C9" s="1">
        <v>116</v>
      </c>
      <c r="D9" t="str">
        <f>IF(エウレカ[[#This Row],[GraficaID1]]="","",VLOOKUP(エウレカ[[#This Row],[GraficaID1]],リスト[],2))</f>
        <v>ジェイ</v>
      </c>
      <c r="E9" t="str">
        <f>IF(エウレカ[[#This Row],[GraficaID1]]="","",VLOOKUP(エウレカ[[#This Row],[GraficaID1]],リスト[],3))</f>
        <v>PASSION</v>
      </c>
      <c r="F9">
        <f>IF(エウレカ[[#This Row],[GraficaID1]]="",0,IF(エウレカ[[#This Row],[Grafica属性1]]="NATURAL",VLOOKUP(エウレカ[[#This Row],[GraficaID1]],リスト[],5),VLOOKUP(エウレカ[[#This Row],[GraficaID1]],リスト[],4)))</f>
        <v>110</v>
      </c>
      <c r="G9">
        <v>147</v>
      </c>
      <c r="H9" t="str">
        <f>IF(エウレカ[[#This Row],[GraficaID2]]="","",VLOOKUP(エウレカ[[#This Row],[GraficaID2]],リスト[],2))</f>
        <v>橙花　嵐</v>
      </c>
      <c r="I9" t="str">
        <f>IF(エウレカ[[#This Row],[GraficaID2]]="","",VLOOKUP(エウレカ[[#This Row],[GraficaID2]],リスト[],3))</f>
        <v>PASSION</v>
      </c>
      <c r="J9">
        <f>IF(エウレカ[[#This Row],[GraficaID2]]="",0,IF(エウレカ[[#This Row],[Grafica属性2]]="NATURAL",VLOOKUP(エウレカ[[#This Row],[GraficaID2]],リスト[],5),VLOOKUP(エウレカ[[#This Row],[GraficaID2]],リスト[],4)))</f>
        <v>102</v>
      </c>
      <c r="K9">
        <v>130</v>
      </c>
      <c r="L9" t="str">
        <f>IF(エウレカ[[#This Row],[GraficaID3]]="","",VLOOKUP(エウレカ[[#This Row],[GraficaID3]],リスト[],2))</f>
        <v>レイシスIII ver.illil</v>
      </c>
      <c r="M9" t="str">
        <f>IF(エウレカ[[#This Row],[GraficaID3]]="","",VLOOKUP(エウレカ[[#This Row],[GraficaID3]],リスト[],3))</f>
        <v>PASSION</v>
      </c>
      <c r="N9">
        <f>IF(エウレカ[[#This Row],[GraficaID3]]="",0,IF(エウレカ[[#This Row],[Grafica属性3]]="NATURAL",VLOOKUP(エウレカ[[#This Row],[GraficaID3]],リスト[],5),VLOOKUP(エウレカ[[#This Row],[GraficaID3]],リスト[],4)))</f>
        <v>112</v>
      </c>
      <c r="O9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324</v>
      </c>
    </row>
    <row r="10" spans="1:15" x14ac:dyDescent="0.25">
      <c r="A10" s="1">
        <f>参加者リスト!$A10</f>
        <v>9</v>
      </c>
      <c r="B10" s="4" t="str">
        <f>IF(VLOOKUP(テーブル2[[#This Row],[参加者ID]],参加者リスト[],2)="","",VLOOKUP(テーブル2[[#This Row],[参加者ID]],参加者リスト[],2))</f>
        <v>かご</v>
      </c>
      <c r="C10" s="1"/>
      <c r="D10" t="str">
        <f>IF(エウレカ[[#This Row],[GraficaID1]]="","",VLOOKUP(エウレカ[[#This Row],[GraficaID1]],リスト[],2))</f>
        <v/>
      </c>
      <c r="E10" t="str">
        <f>IF(エウレカ[[#This Row],[GraficaID1]]="","",VLOOKUP(エウレカ[[#This Row],[GraficaID1]],リスト[],3))</f>
        <v/>
      </c>
      <c r="F10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10" t="str">
        <f>IF(エウレカ[[#This Row],[GraficaID2]]="","",VLOOKUP(エウレカ[[#This Row],[GraficaID2]],リスト[],2))</f>
        <v/>
      </c>
      <c r="I10" t="str">
        <f>IF(エウレカ[[#This Row],[GraficaID2]]="","",VLOOKUP(エウレカ[[#This Row],[GraficaID2]],リスト[],3))</f>
        <v/>
      </c>
      <c r="J10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10" t="str">
        <f>IF(エウレカ[[#This Row],[GraficaID3]]="","",VLOOKUP(エウレカ[[#This Row],[GraficaID3]],リスト[],2))</f>
        <v/>
      </c>
      <c r="M10" t="str">
        <f>IF(エウレカ[[#This Row],[GraficaID3]]="","",VLOOKUP(エウレカ[[#This Row],[GraficaID3]],リスト[],3))</f>
        <v/>
      </c>
      <c r="N10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10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11" spans="1:15" x14ac:dyDescent="0.25">
      <c r="A11" s="1">
        <f>参加者リスト!$A11</f>
        <v>10</v>
      </c>
      <c r="B11" s="4" t="str">
        <f>IF(VLOOKUP(テーブル2[[#This Row],[参加者ID]],参加者リスト[],2)="","",VLOOKUP(テーブル2[[#This Row],[参加者ID]],参加者リスト[],2))</f>
        <v>LD.BROKN</v>
      </c>
      <c r="C11" s="1"/>
      <c r="D11" t="str">
        <f>IF(エウレカ[[#This Row],[GraficaID1]]="","",VLOOKUP(エウレカ[[#This Row],[GraficaID1]],リスト[],2))</f>
        <v/>
      </c>
      <c r="E11" t="str">
        <f>IF(エウレカ[[#This Row],[GraficaID1]]="","",VLOOKUP(エウレカ[[#This Row],[GraficaID1]],リスト[],3))</f>
        <v/>
      </c>
      <c r="F11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11" t="str">
        <f>IF(エウレカ[[#This Row],[GraficaID2]]="","",VLOOKUP(エウレカ[[#This Row],[GraficaID2]],リスト[],2))</f>
        <v/>
      </c>
      <c r="I11" t="str">
        <f>IF(エウレカ[[#This Row],[GraficaID2]]="","",VLOOKUP(エウレカ[[#This Row],[GraficaID2]],リスト[],3))</f>
        <v/>
      </c>
      <c r="J11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11" t="str">
        <f>IF(エウレカ[[#This Row],[GraficaID3]]="","",VLOOKUP(エウレカ[[#This Row],[GraficaID3]],リスト[],2))</f>
        <v/>
      </c>
      <c r="M11" t="str">
        <f>IF(エウレカ[[#This Row],[GraficaID3]]="","",VLOOKUP(エウレカ[[#This Row],[GraficaID3]],リスト[],3))</f>
        <v/>
      </c>
      <c r="N11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11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12" spans="1:15" x14ac:dyDescent="0.25">
      <c r="A12" s="1">
        <f>参加者リスト!$A12</f>
        <v>11</v>
      </c>
      <c r="B12" s="4" t="str">
        <f>IF(VLOOKUP(テーブル2[[#This Row],[参加者ID]],参加者リスト[],2)="","",VLOOKUP(テーブル2[[#This Row],[参加者ID]],参加者リスト[],2))</f>
        <v>米田</v>
      </c>
      <c r="C12" s="1"/>
      <c r="D12" t="str">
        <f>IF(エウレカ[[#This Row],[GraficaID1]]="","",VLOOKUP(エウレカ[[#This Row],[GraficaID1]],リスト[],2))</f>
        <v/>
      </c>
      <c r="E12" t="str">
        <f>IF(エウレカ[[#This Row],[GraficaID1]]="","",VLOOKUP(エウレカ[[#This Row],[GraficaID1]],リスト[],3))</f>
        <v/>
      </c>
      <c r="F12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12" t="str">
        <f>IF(エウレカ[[#This Row],[GraficaID2]]="","",VLOOKUP(エウレカ[[#This Row],[GraficaID2]],リスト[],2))</f>
        <v/>
      </c>
      <c r="I12" t="str">
        <f>IF(エウレカ[[#This Row],[GraficaID2]]="","",VLOOKUP(エウレカ[[#This Row],[GraficaID2]],リスト[],3))</f>
        <v/>
      </c>
      <c r="J12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12" t="str">
        <f>IF(エウレカ[[#This Row],[GraficaID3]]="","",VLOOKUP(エウレカ[[#This Row],[GraficaID3]],リスト[],2))</f>
        <v/>
      </c>
      <c r="M12" t="str">
        <f>IF(エウレカ[[#This Row],[GraficaID3]]="","",VLOOKUP(エウレカ[[#This Row],[GraficaID3]],リスト[],3))</f>
        <v/>
      </c>
      <c r="N12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12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13" spans="1:15" x14ac:dyDescent="0.25">
      <c r="A13" s="1">
        <f>参加者リスト!$A13</f>
        <v>12</v>
      </c>
      <c r="B13" s="4" t="str">
        <f>IF(VLOOKUP(テーブル2[[#This Row],[参加者ID]],参加者リスト[],2)="","",VLOOKUP(テーブル2[[#This Row],[参加者ID]],参加者リスト[],2))</f>
        <v>KOMA27</v>
      </c>
      <c r="C13" s="1">
        <v>113</v>
      </c>
      <c r="D13" t="str">
        <f>IF(エウレカ[[#This Row],[GraficaID1]]="","",VLOOKUP(エウレカ[[#This Row],[GraficaID1]],リスト[],2))</f>
        <v>エリネユス＝Ⅱ＝アティナ</v>
      </c>
      <c r="E13" t="str">
        <f>IF(エウレカ[[#This Row],[GraficaID1]]="","",VLOOKUP(エウレカ[[#This Row],[GraficaID1]],リスト[],3))</f>
        <v>PASSION</v>
      </c>
      <c r="F13">
        <f>IF(エウレカ[[#This Row],[GraficaID1]]="",0,IF(エウレカ[[#This Row],[Grafica属性1]]="NATURAL",VLOOKUP(エウレカ[[#This Row],[GraficaID1]],リスト[],5),VLOOKUP(エウレカ[[#This Row],[GraficaID1]],リスト[],4)))</f>
        <v>121</v>
      </c>
      <c r="G13">
        <v>77</v>
      </c>
      <c r="H13" t="str">
        <f>IF(エウレカ[[#This Row],[GraficaID2]]="","",VLOOKUP(エウレカ[[#This Row],[GraficaID2]],リスト[],2))</f>
        <v>ごん</v>
      </c>
      <c r="I13" t="str">
        <f>IF(エウレカ[[#This Row],[GraficaID2]]="","",VLOOKUP(エウレカ[[#This Row],[GraficaID2]],リスト[],3))</f>
        <v>NATURAL</v>
      </c>
      <c r="J13">
        <f>IF(エウレカ[[#This Row],[GraficaID2]]="",0,IF(エウレカ[[#This Row],[Grafica属性2]]="NATURAL",VLOOKUP(エウレカ[[#This Row],[GraficaID2]],リスト[],5),VLOOKUP(エウレカ[[#This Row],[GraficaID2]],リスト[],4)))</f>
        <v>150</v>
      </c>
      <c r="K13">
        <v>98</v>
      </c>
      <c r="L13" t="str">
        <f>IF(エウレカ[[#This Row],[GraficaID3]]="","",VLOOKUP(エウレカ[[#This Row],[GraficaID3]],リスト[],2))</f>
        <v>狐仔</v>
      </c>
      <c r="M13" t="str">
        <f>IF(エウレカ[[#This Row],[GraficaID3]]="","",VLOOKUP(エウレカ[[#This Row],[GraficaID3]],リスト[],3))</f>
        <v>NATURAL</v>
      </c>
      <c r="N13">
        <f>IF(エウレカ[[#This Row],[GraficaID3]]="",0,IF(エウレカ[[#This Row],[Grafica属性3]]="NATURAL",VLOOKUP(エウレカ[[#This Row],[GraficaID3]],リスト[],5),VLOOKUP(エウレカ[[#This Row],[GraficaID3]],リスト[],4)))</f>
        <v>144</v>
      </c>
      <c r="O13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415</v>
      </c>
    </row>
    <row r="14" spans="1:15" x14ac:dyDescent="0.25">
      <c r="A14" s="1">
        <f>参加者リスト!$A14</f>
        <v>13</v>
      </c>
      <c r="B14" s="4" t="str">
        <f>IF(VLOOKUP(テーブル2[[#This Row],[参加者ID]],参加者リスト[],2)="","",VLOOKUP(テーブル2[[#This Row],[参加者ID]],参加者リスト[],2))</f>
        <v>J4QK.A</v>
      </c>
      <c r="C14" s="1">
        <v>4</v>
      </c>
      <c r="D14" t="str">
        <f>IF(エウレカ[[#This Row],[GraficaID1]]="","",VLOOKUP(エウレカ[[#This Row],[GraficaID1]],リスト[],2))</f>
        <v>HiGE</v>
      </c>
      <c r="E14" t="str">
        <f>IF(エウレカ[[#This Row],[GraficaID1]]="","",VLOOKUP(エウレカ[[#This Row],[GraficaID1]],リスト[],3))</f>
        <v>COOL</v>
      </c>
      <c r="F14">
        <f>IF(エウレカ[[#This Row],[GraficaID1]]="",0,IF(エウレカ[[#This Row],[Grafica属性1]]="NATURAL",VLOOKUP(エウレカ[[#This Row],[GraficaID1]],リスト[],5),VLOOKUP(エウレカ[[#This Row],[GraficaID1]],リスト[],4)))</f>
        <v>111</v>
      </c>
      <c r="G14">
        <v>41</v>
      </c>
      <c r="H14" t="str">
        <f>IF(エウレカ[[#This Row],[GraficaID2]]="","",VLOOKUP(エウレカ[[#This Row],[GraficaID2]],リスト[],2))</f>
        <v>アラン・バルデ</v>
      </c>
      <c r="I14" t="str">
        <f>IF(エウレカ[[#This Row],[GraficaID2]]="","",VLOOKUP(エウレカ[[#This Row],[GraficaID2]],リスト[],3))</f>
        <v>DARK</v>
      </c>
      <c r="J14">
        <f>IF(エウレカ[[#This Row],[GraficaID2]]="",0,IF(エウレカ[[#This Row],[Grafica属性2]]="NATURAL",VLOOKUP(エウレカ[[#This Row],[GraficaID2]],リスト[],5),VLOOKUP(エウレカ[[#This Row],[GraficaID2]],リスト[],4)))</f>
        <v>108</v>
      </c>
      <c r="K14">
        <v>112</v>
      </c>
      <c r="L14" t="str">
        <f>IF(エウレカ[[#This Row],[GraficaID3]]="","",VLOOKUP(エウレカ[[#This Row],[GraficaID3]],リスト[],2))</f>
        <v>エクレアル・パラディ</v>
      </c>
      <c r="M14" t="str">
        <f>IF(エウレカ[[#This Row],[GraficaID3]]="","",VLOOKUP(エウレカ[[#This Row],[GraficaID3]],リスト[],3))</f>
        <v>PASSION</v>
      </c>
      <c r="N14">
        <f>IF(エウレカ[[#This Row],[GraficaID3]]="",0,IF(エウレカ[[#This Row],[Grafica属性3]]="NATURAL",VLOOKUP(エウレカ[[#This Row],[GraficaID3]],リスト[],5),VLOOKUP(エウレカ[[#This Row],[GraficaID3]],リスト[],4)))</f>
        <v>124</v>
      </c>
      <c r="O14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343</v>
      </c>
    </row>
    <row r="15" spans="1:15" x14ac:dyDescent="0.25">
      <c r="A15" s="1">
        <f>参加者リスト!$A15</f>
        <v>14</v>
      </c>
      <c r="B15" s="4" t="str">
        <f>IF(VLOOKUP(テーブル2[[#This Row],[参加者ID]],参加者リスト[],2)="","",VLOOKUP(テーブル2[[#This Row],[参加者ID]],参加者リスト[],2))</f>
        <v>ゆずたん</v>
      </c>
      <c r="C15" s="1"/>
      <c r="D15" t="str">
        <f>IF(エウレカ[[#This Row],[GraficaID1]]="","",VLOOKUP(エウレカ[[#This Row],[GraficaID1]],リスト[],2))</f>
        <v/>
      </c>
      <c r="E15" t="str">
        <f>IF(エウレカ[[#This Row],[GraficaID1]]="","",VLOOKUP(エウレカ[[#This Row],[GraficaID1]],リスト[],3))</f>
        <v/>
      </c>
      <c r="F15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15" t="str">
        <f>IF(エウレカ[[#This Row],[GraficaID2]]="","",VLOOKUP(エウレカ[[#This Row],[GraficaID2]],リスト[],2))</f>
        <v/>
      </c>
      <c r="I15" t="str">
        <f>IF(エウレカ[[#This Row],[GraficaID2]]="","",VLOOKUP(エウレカ[[#This Row],[GraficaID2]],リスト[],3))</f>
        <v/>
      </c>
      <c r="J15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15" t="str">
        <f>IF(エウレカ[[#This Row],[GraficaID3]]="","",VLOOKUP(エウレカ[[#This Row],[GraficaID3]],リスト[],2))</f>
        <v/>
      </c>
      <c r="M15" t="str">
        <f>IF(エウレカ[[#This Row],[GraficaID3]]="","",VLOOKUP(エウレカ[[#This Row],[GraficaID3]],リスト[],3))</f>
        <v/>
      </c>
      <c r="N15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15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16" spans="1:15" x14ac:dyDescent="0.25">
      <c r="A16" s="1">
        <f>参加者リスト!$A16</f>
        <v>15</v>
      </c>
      <c r="B16" s="4" t="str">
        <f>IF(VLOOKUP(テーブル2[[#This Row],[参加者ID]],参加者リスト[],2)="","",VLOOKUP(テーブル2[[#This Row],[参加者ID]],参加者リスト[],2))</f>
        <v>BAITO</v>
      </c>
      <c r="C16" s="1"/>
      <c r="D16" t="str">
        <f>IF(エウレカ[[#This Row],[GraficaID1]]="","",VLOOKUP(エウレカ[[#This Row],[GraficaID1]],リスト[],2))</f>
        <v/>
      </c>
      <c r="E16" t="str">
        <f>IF(エウレカ[[#This Row],[GraficaID1]]="","",VLOOKUP(エウレカ[[#This Row],[GraficaID1]],リスト[],3))</f>
        <v/>
      </c>
      <c r="F16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16" t="str">
        <f>IF(エウレカ[[#This Row],[GraficaID2]]="","",VLOOKUP(エウレカ[[#This Row],[GraficaID2]],リスト[],2))</f>
        <v/>
      </c>
      <c r="I16" t="str">
        <f>IF(エウレカ[[#This Row],[GraficaID2]]="","",VLOOKUP(エウレカ[[#This Row],[GraficaID2]],リスト[],3))</f>
        <v/>
      </c>
      <c r="J16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16" t="str">
        <f>IF(エウレカ[[#This Row],[GraficaID3]]="","",VLOOKUP(エウレカ[[#This Row],[GraficaID3]],リスト[],2))</f>
        <v/>
      </c>
      <c r="M16" t="str">
        <f>IF(エウレカ[[#This Row],[GraficaID3]]="","",VLOOKUP(エウレカ[[#This Row],[GraficaID3]],リスト[],3))</f>
        <v/>
      </c>
      <c r="N16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16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17" spans="1:15" x14ac:dyDescent="0.25">
      <c r="A17" s="1">
        <f>参加者リスト!$A17</f>
        <v>16</v>
      </c>
      <c r="B17" s="4" t="str">
        <f>IF(VLOOKUP(テーブル2[[#This Row],[参加者ID]],参加者リスト[],2)="","",VLOOKUP(テーブル2[[#This Row],[参加者ID]],参加者リスト[],2))</f>
        <v>さんらいく</v>
      </c>
      <c r="C17" s="1"/>
      <c r="D17" t="str">
        <f>IF(エウレカ[[#This Row],[GraficaID1]]="","",VLOOKUP(エウレカ[[#This Row],[GraficaID1]],リスト[],2))</f>
        <v/>
      </c>
      <c r="E17" t="str">
        <f>IF(エウレカ[[#This Row],[GraficaID1]]="","",VLOOKUP(エウレカ[[#This Row],[GraficaID1]],リスト[],3))</f>
        <v/>
      </c>
      <c r="F17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17" t="str">
        <f>IF(エウレカ[[#This Row],[GraficaID2]]="","",VLOOKUP(エウレカ[[#This Row],[GraficaID2]],リスト[],2))</f>
        <v/>
      </c>
      <c r="I17" t="str">
        <f>IF(エウレカ[[#This Row],[GraficaID2]]="","",VLOOKUP(エウレカ[[#This Row],[GraficaID2]],リスト[],3))</f>
        <v/>
      </c>
      <c r="J17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17" t="str">
        <f>IF(エウレカ[[#This Row],[GraficaID3]]="","",VLOOKUP(エウレカ[[#This Row],[GraficaID3]],リスト[],2))</f>
        <v/>
      </c>
      <c r="M17" t="str">
        <f>IF(エウレカ[[#This Row],[GraficaID3]]="","",VLOOKUP(エウレカ[[#This Row],[GraficaID3]],リスト[],3))</f>
        <v/>
      </c>
      <c r="N17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17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18" spans="1:15" x14ac:dyDescent="0.25">
      <c r="A18" s="1">
        <f>参加者リスト!$A18</f>
        <v>17</v>
      </c>
      <c r="B18" s="4" t="str">
        <f>IF(VLOOKUP(テーブル2[[#This Row],[参加者ID]],参加者リスト[],2)="","",VLOOKUP(テーブル2[[#This Row],[参加者ID]],参加者リスト[],2))</f>
        <v>てあら</v>
      </c>
      <c r="C18" s="1"/>
      <c r="D18" t="str">
        <f>IF(エウレカ[[#This Row],[GraficaID1]]="","",VLOOKUP(エウレカ[[#This Row],[GraficaID1]],リスト[],2))</f>
        <v/>
      </c>
      <c r="E18" t="str">
        <f>IF(エウレカ[[#This Row],[GraficaID1]]="","",VLOOKUP(エウレカ[[#This Row],[GraficaID1]],リスト[],3))</f>
        <v/>
      </c>
      <c r="F18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18" t="str">
        <f>IF(エウレカ[[#This Row],[GraficaID2]]="","",VLOOKUP(エウレカ[[#This Row],[GraficaID2]],リスト[],2))</f>
        <v/>
      </c>
      <c r="I18" t="str">
        <f>IF(エウレカ[[#This Row],[GraficaID2]]="","",VLOOKUP(エウレカ[[#This Row],[GraficaID2]],リスト[],3))</f>
        <v/>
      </c>
      <c r="J18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18" t="str">
        <f>IF(エウレカ[[#This Row],[GraficaID3]]="","",VLOOKUP(エウレカ[[#This Row],[GraficaID3]],リスト[],2))</f>
        <v/>
      </c>
      <c r="M18" t="str">
        <f>IF(エウレカ[[#This Row],[GraficaID3]]="","",VLOOKUP(エウレカ[[#This Row],[GraficaID3]],リスト[],3))</f>
        <v/>
      </c>
      <c r="N18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18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19" spans="1:15" x14ac:dyDescent="0.25">
      <c r="A19" s="1">
        <f>参加者リスト!$A19</f>
        <v>18</v>
      </c>
      <c r="B19" s="4" t="str">
        <f>IF(VLOOKUP(テーブル2[[#This Row],[参加者ID]],参加者リスト[],2)="","",VLOOKUP(テーブル2[[#This Row],[参加者ID]],参加者リスト[],2))</f>
        <v>のあたま</v>
      </c>
      <c r="C19" s="1">
        <v>130</v>
      </c>
      <c r="D19" t="str">
        <f>IF(エウレカ[[#This Row],[GraficaID1]]="","",VLOOKUP(エウレカ[[#This Row],[GraficaID1]],リスト[],2))</f>
        <v>レイシスIII ver.illil</v>
      </c>
      <c r="E19" t="str">
        <f>IF(エウレカ[[#This Row],[GraficaID1]]="","",VLOOKUP(エウレカ[[#This Row],[GraficaID1]],リスト[],3))</f>
        <v>PASSION</v>
      </c>
      <c r="F19">
        <f>IF(エウレカ[[#This Row],[GraficaID1]]="",0,IF(エウレカ[[#This Row],[Grafica属性1]]="NATURAL",VLOOKUP(エウレカ[[#This Row],[GraficaID1]],リスト[],5),VLOOKUP(エウレカ[[#This Row],[GraficaID1]],リスト[],4)))</f>
        <v>112</v>
      </c>
      <c r="G19">
        <v>147</v>
      </c>
      <c r="H19" t="str">
        <f>IF(エウレカ[[#This Row],[GraficaID2]]="","",VLOOKUP(エウレカ[[#This Row],[GraficaID2]],リスト[],2))</f>
        <v>橙花　嵐</v>
      </c>
      <c r="I19" t="str">
        <f>IF(エウレカ[[#This Row],[GraficaID2]]="","",VLOOKUP(エウレカ[[#This Row],[GraficaID2]],リスト[],3))</f>
        <v>PASSION</v>
      </c>
      <c r="J19">
        <f>IF(エウレカ[[#This Row],[GraficaID2]]="",0,IF(エウレカ[[#This Row],[Grafica属性2]]="NATURAL",VLOOKUP(エウレカ[[#This Row],[GraficaID2]],リスト[],5),VLOOKUP(エウレカ[[#This Row],[GraficaID2]],リスト[],4)))</f>
        <v>102</v>
      </c>
      <c r="K19">
        <v>129</v>
      </c>
      <c r="L19" t="str">
        <f>IF(エウレカ[[#This Row],[GraficaID3]]="","",VLOOKUP(エウレカ[[#This Row],[GraficaID3]],リスト[],2))</f>
        <v>リキュア</v>
      </c>
      <c r="M19" t="str">
        <f>IF(エウレカ[[#This Row],[GraficaID3]]="","",VLOOKUP(エウレカ[[#This Row],[GraficaID3]],リスト[],3))</f>
        <v>PASSION</v>
      </c>
      <c r="N19">
        <f>IF(エウレカ[[#This Row],[GraficaID3]]="",0,IF(エウレカ[[#This Row],[Grafica属性3]]="NATURAL",VLOOKUP(エウレカ[[#This Row],[GraficaID3]],リスト[],5),VLOOKUP(エウレカ[[#This Row],[GraficaID3]],リスト[],4)))</f>
        <v>125</v>
      </c>
      <c r="O19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339</v>
      </c>
    </row>
    <row r="20" spans="1:15" x14ac:dyDescent="0.25">
      <c r="A20" s="1">
        <f>参加者リスト!$A20</f>
        <v>19</v>
      </c>
      <c r="B20" s="4" t="str">
        <f>IF(VLOOKUP(テーブル2[[#This Row],[参加者ID]],参加者リスト[],2)="","",VLOOKUP(テーブル2[[#This Row],[参加者ID]],参加者リスト[],2))</f>
        <v>AK*2Y</v>
      </c>
      <c r="C20" s="1"/>
      <c r="D20" t="str">
        <f>IF(エウレカ[[#This Row],[GraficaID1]]="","",VLOOKUP(エウレカ[[#This Row],[GraficaID1]],リスト[],2))</f>
        <v/>
      </c>
      <c r="E20" t="str">
        <f>IF(エウレカ[[#This Row],[GraficaID1]]="","",VLOOKUP(エウレカ[[#This Row],[GraficaID1]],リスト[],3))</f>
        <v/>
      </c>
      <c r="F20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0" t="str">
        <f>IF(エウレカ[[#This Row],[GraficaID2]]="","",VLOOKUP(エウレカ[[#This Row],[GraficaID2]],リスト[],2))</f>
        <v/>
      </c>
      <c r="I20" t="str">
        <f>IF(エウレカ[[#This Row],[GraficaID2]]="","",VLOOKUP(エウレカ[[#This Row],[GraficaID2]],リスト[],3))</f>
        <v/>
      </c>
      <c r="J20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0" t="str">
        <f>IF(エウレカ[[#This Row],[GraficaID3]]="","",VLOOKUP(エウレカ[[#This Row],[GraficaID3]],リスト[],2))</f>
        <v/>
      </c>
      <c r="M20" t="str">
        <f>IF(エウレカ[[#This Row],[GraficaID3]]="","",VLOOKUP(エウレカ[[#This Row],[GraficaID3]],リスト[],3))</f>
        <v/>
      </c>
      <c r="N20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0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21" spans="1:15" x14ac:dyDescent="0.25">
      <c r="A21" s="1">
        <f>参加者リスト!$A21</f>
        <v>20</v>
      </c>
      <c r="B21" s="4" t="str">
        <f>IF(VLOOKUP(テーブル2[[#This Row],[参加者ID]],参加者リスト[],2)="","",VLOOKUP(テーブル2[[#This Row],[参加者ID]],参加者リスト[],2))</f>
        <v>PESCE</v>
      </c>
      <c r="C21" s="1"/>
      <c r="D21" t="str">
        <f>IF(エウレカ[[#This Row],[GraficaID1]]="","",VLOOKUP(エウレカ[[#This Row],[GraficaID1]],リスト[],2))</f>
        <v/>
      </c>
      <c r="E21" t="str">
        <f>IF(エウレカ[[#This Row],[GraficaID1]]="","",VLOOKUP(エウレカ[[#This Row],[GraficaID1]],リスト[],3))</f>
        <v/>
      </c>
      <c r="F21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1" t="str">
        <f>IF(エウレカ[[#This Row],[GraficaID2]]="","",VLOOKUP(エウレカ[[#This Row],[GraficaID2]],リスト[],2))</f>
        <v/>
      </c>
      <c r="I21" t="str">
        <f>IF(エウレカ[[#This Row],[GraficaID2]]="","",VLOOKUP(エウレカ[[#This Row],[GraficaID2]],リスト[],3))</f>
        <v/>
      </c>
      <c r="J21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1" t="str">
        <f>IF(エウレカ[[#This Row],[GraficaID3]]="","",VLOOKUP(エウレカ[[#This Row],[GraficaID3]],リスト[],2))</f>
        <v/>
      </c>
      <c r="M21" t="str">
        <f>IF(エウレカ[[#This Row],[GraficaID3]]="","",VLOOKUP(エウレカ[[#This Row],[GraficaID3]],リスト[],3))</f>
        <v/>
      </c>
      <c r="N21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1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22" spans="1:15" x14ac:dyDescent="0.25">
      <c r="A22" s="1">
        <f>参加者リスト!$A22</f>
        <v>21</v>
      </c>
      <c r="B22" s="4" t="str">
        <f>IF(VLOOKUP(テーブル2[[#This Row],[参加者ID]],参加者リスト[],2)="","",VLOOKUP(テーブル2[[#This Row],[参加者ID]],参加者リスト[],2))</f>
        <v>FLYSKY</v>
      </c>
      <c r="C22" s="1"/>
      <c r="D22" t="str">
        <f>IF(エウレカ[[#This Row],[GraficaID1]]="","",VLOOKUP(エウレカ[[#This Row],[GraficaID1]],リスト[],2))</f>
        <v/>
      </c>
      <c r="E22" t="str">
        <f>IF(エウレカ[[#This Row],[GraficaID1]]="","",VLOOKUP(エウレカ[[#This Row],[GraficaID1]],リスト[],3))</f>
        <v/>
      </c>
      <c r="F22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2" t="str">
        <f>IF(エウレカ[[#This Row],[GraficaID2]]="","",VLOOKUP(エウレカ[[#This Row],[GraficaID2]],リスト[],2))</f>
        <v/>
      </c>
      <c r="I22" t="str">
        <f>IF(エウレカ[[#This Row],[GraficaID2]]="","",VLOOKUP(エウレカ[[#This Row],[GraficaID2]],リスト[],3))</f>
        <v/>
      </c>
      <c r="J22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2" t="str">
        <f>IF(エウレカ[[#This Row],[GraficaID3]]="","",VLOOKUP(エウレカ[[#This Row],[GraficaID3]],リスト[],2))</f>
        <v/>
      </c>
      <c r="M22" t="str">
        <f>IF(エウレカ[[#This Row],[GraficaID3]]="","",VLOOKUP(エウレカ[[#This Row],[GraficaID3]],リスト[],3))</f>
        <v/>
      </c>
      <c r="N22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2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23" spans="1:15" x14ac:dyDescent="0.25">
      <c r="A23" s="1">
        <f>参加者リスト!$A23</f>
        <v>22</v>
      </c>
      <c r="B23" s="4" t="str">
        <f>IF(VLOOKUP(テーブル2[[#This Row],[参加者ID]],参加者リスト[],2)="","",VLOOKUP(テーブル2[[#This Row],[参加者ID]],参加者リスト[],2))</f>
        <v>NOTE</v>
      </c>
      <c r="C23" s="1"/>
      <c r="D23" t="str">
        <f>IF(エウレカ[[#This Row],[GraficaID1]]="","",VLOOKUP(エウレカ[[#This Row],[GraficaID1]],リスト[],2))</f>
        <v/>
      </c>
      <c r="E23" t="str">
        <f>IF(エウレカ[[#This Row],[GraficaID1]]="","",VLOOKUP(エウレカ[[#This Row],[GraficaID1]],リスト[],3))</f>
        <v/>
      </c>
      <c r="F23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3" t="str">
        <f>IF(エウレカ[[#This Row],[GraficaID2]]="","",VLOOKUP(エウレカ[[#This Row],[GraficaID2]],リスト[],2))</f>
        <v/>
      </c>
      <c r="I23" t="str">
        <f>IF(エウレカ[[#This Row],[GraficaID2]]="","",VLOOKUP(エウレカ[[#This Row],[GraficaID2]],リスト[],3))</f>
        <v/>
      </c>
      <c r="J23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3" t="str">
        <f>IF(エウレカ[[#This Row],[GraficaID3]]="","",VLOOKUP(エウレカ[[#This Row],[GraficaID3]],リスト[],2))</f>
        <v/>
      </c>
      <c r="M23" t="str">
        <f>IF(エウレカ[[#This Row],[GraficaID3]]="","",VLOOKUP(エウレカ[[#This Row],[GraficaID3]],リスト[],3))</f>
        <v/>
      </c>
      <c r="N23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3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24" spans="1:15" x14ac:dyDescent="0.25">
      <c r="A24" s="1">
        <f>参加者リスト!$A24</f>
        <v>23</v>
      </c>
      <c r="B24" s="4" t="str">
        <f>IF(VLOOKUP(テーブル2[[#This Row],[参加者ID]],参加者リスト[],2)="","",VLOOKUP(テーブル2[[#This Row],[参加者ID]],参加者リスト[],2))</f>
        <v>KANAK</v>
      </c>
      <c r="C24" s="1">
        <v>9</v>
      </c>
      <c r="D24" t="str">
        <f>IF(エウレカ[[#This Row],[GraficaID1]]="","",VLOOKUP(エウレカ[[#This Row],[GraficaID1]],リスト[],2))</f>
        <v>イチマール&amp;バケペッカ</v>
      </c>
      <c r="E24" t="str">
        <f>IF(エウレカ[[#This Row],[GraficaID1]]="","",VLOOKUP(エウレカ[[#This Row],[GraficaID1]],リスト[],3))</f>
        <v>COOL</v>
      </c>
      <c r="F24">
        <f>IF(エウレカ[[#This Row],[GraficaID1]]="",0,IF(エウレカ[[#This Row],[Grafica属性1]]="NATURAL",VLOOKUP(エウレカ[[#This Row],[GraficaID1]],リスト[],5),VLOOKUP(エウレカ[[#This Row],[GraficaID1]],リスト[],4)))</f>
        <v>105</v>
      </c>
      <c r="G24">
        <v>140</v>
      </c>
      <c r="H24" t="str">
        <f>IF(エウレカ[[#This Row],[GraficaID2]]="","",VLOOKUP(エウレカ[[#This Row],[GraficaID2]],リスト[],2))</f>
        <v>中華な金豚ちゃん</v>
      </c>
      <c r="I24" t="str">
        <f>IF(エウレカ[[#This Row],[GraficaID2]]="","",VLOOKUP(エウレカ[[#This Row],[GraficaID2]],リスト[],3))</f>
        <v>PASSION</v>
      </c>
      <c r="J24">
        <f>IF(エウレカ[[#This Row],[GraficaID2]]="",0,IF(エウレカ[[#This Row],[Grafica属性2]]="NATURAL",VLOOKUP(エウレカ[[#This Row],[GraficaID2]],リスト[],5),VLOOKUP(エウレカ[[#This Row],[GraficaID2]],リスト[],4)))</f>
        <v>106</v>
      </c>
      <c r="K24">
        <v>99</v>
      </c>
      <c r="L24" t="str">
        <f>IF(エウレカ[[#This Row],[GraficaID3]]="","",VLOOKUP(エウレカ[[#This Row],[GraficaID3]],リスト[],2))</f>
        <v>初音ミク ver.深海少女</v>
      </c>
      <c r="M24" t="str">
        <f>IF(エウレカ[[#This Row],[GraficaID3]]="","",VLOOKUP(エウレカ[[#This Row],[GraficaID3]],リスト[],3))</f>
        <v>NATURAL</v>
      </c>
      <c r="N24">
        <f>IF(エウレカ[[#This Row],[GraficaID3]]="",0,IF(エウレカ[[#This Row],[Grafica属性3]]="NATURAL",VLOOKUP(エウレカ[[#This Row],[GraficaID3]],リスト[],5),VLOOKUP(エウレカ[[#This Row],[GraficaID3]],リスト[],4)))</f>
        <v>136</v>
      </c>
      <c r="O24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347</v>
      </c>
    </row>
    <row r="25" spans="1:15" x14ac:dyDescent="0.25">
      <c r="A25" s="1">
        <f>参加者リスト!$A25</f>
        <v>24</v>
      </c>
      <c r="B25" s="4" t="str">
        <f>IF(VLOOKUP(テーブル2[[#This Row],[参加者ID]],参加者リスト[],2)="","",VLOOKUP(テーブル2[[#This Row],[参加者ID]],参加者リスト[],2))</f>
        <v>ぼ〜ん</v>
      </c>
      <c r="C25" s="1"/>
      <c r="D25" t="str">
        <f>IF(エウレカ[[#This Row],[GraficaID1]]="","",VLOOKUP(エウレカ[[#This Row],[GraficaID1]],リスト[],2))</f>
        <v/>
      </c>
      <c r="E25" t="str">
        <f>IF(エウレカ[[#This Row],[GraficaID1]]="","",VLOOKUP(エウレカ[[#This Row],[GraficaID1]],リスト[],3))</f>
        <v/>
      </c>
      <c r="F25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5" t="str">
        <f>IF(エウレカ[[#This Row],[GraficaID2]]="","",VLOOKUP(エウレカ[[#This Row],[GraficaID2]],リスト[],2))</f>
        <v/>
      </c>
      <c r="I25" t="str">
        <f>IF(エウレカ[[#This Row],[GraficaID2]]="","",VLOOKUP(エウレカ[[#This Row],[GraficaID2]],リスト[],3))</f>
        <v/>
      </c>
      <c r="J25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5" t="str">
        <f>IF(エウレカ[[#This Row],[GraficaID3]]="","",VLOOKUP(エウレカ[[#This Row],[GraficaID3]],リスト[],2))</f>
        <v/>
      </c>
      <c r="M25" t="str">
        <f>IF(エウレカ[[#This Row],[GraficaID3]]="","",VLOOKUP(エウレカ[[#This Row],[GraficaID3]],リスト[],3))</f>
        <v/>
      </c>
      <c r="N25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5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26" spans="1:15" x14ac:dyDescent="0.25">
      <c r="A26" s="1">
        <f>参加者リスト!$A26</f>
        <v>25</v>
      </c>
      <c r="B26" s="4" t="str">
        <f>IF(VLOOKUP(テーブル2[[#This Row],[参加者ID]],参加者リスト[],2)="","",VLOOKUP(テーブル2[[#This Row],[参加者ID]],参加者リスト[],2))</f>
        <v>すとろう</v>
      </c>
      <c r="C26" s="1"/>
      <c r="D26" t="str">
        <f>IF(エウレカ[[#This Row],[GraficaID1]]="","",VLOOKUP(エウレカ[[#This Row],[GraficaID1]],リスト[],2))</f>
        <v/>
      </c>
      <c r="E26" t="str">
        <f>IF(エウレカ[[#This Row],[GraficaID1]]="","",VLOOKUP(エウレカ[[#This Row],[GraficaID1]],リスト[],3))</f>
        <v/>
      </c>
      <c r="F26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6" t="str">
        <f>IF(エウレカ[[#This Row],[GraficaID2]]="","",VLOOKUP(エウレカ[[#This Row],[GraficaID2]],リスト[],2))</f>
        <v/>
      </c>
      <c r="I26" t="str">
        <f>IF(エウレカ[[#This Row],[GraficaID2]]="","",VLOOKUP(エウレカ[[#This Row],[GraficaID2]],リスト[],3))</f>
        <v/>
      </c>
      <c r="J26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6" t="str">
        <f>IF(エウレカ[[#This Row],[GraficaID3]]="","",VLOOKUP(エウレカ[[#This Row],[GraficaID3]],リスト[],2))</f>
        <v/>
      </c>
      <c r="M26" t="str">
        <f>IF(エウレカ[[#This Row],[GraficaID3]]="","",VLOOKUP(エウレカ[[#This Row],[GraficaID3]],リスト[],3))</f>
        <v/>
      </c>
      <c r="N26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6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27" spans="1:15" x14ac:dyDescent="0.25">
      <c r="A27" s="1">
        <f>参加者リスト!$A27</f>
        <v>26</v>
      </c>
      <c r="B27" s="4" t="str">
        <f>IF(VLOOKUP(テーブル2[[#This Row],[参加者ID]],参加者リスト[],2)="","",VLOOKUP(テーブル2[[#This Row],[参加者ID]],参加者リスト[],2))</f>
        <v>テティス</v>
      </c>
      <c r="C27" s="1"/>
      <c r="D27" t="str">
        <f>IF(エウレカ[[#This Row],[GraficaID1]]="","",VLOOKUP(エウレカ[[#This Row],[GraficaID1]],リスト[],2))</f>
        <v/>
      </c>
      <c r="E27" t="str">
        <f>IF(エウレカ[[#This Row],[GraficaID1]]="","",VLOOKUP(エウレカ[[#This Row],[GraficaID1]],リスト[],3))</f>
        <v/>
      </c>
      <c r="F27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7" t="str">
        <f>IF(エウレカ[[#This Row],[GraficaID2]]="","",VLOOKUP(エウレカ[[#This Row],[GraficaID2]],リスト[],2))</f>
        <v/>
      </c>
      <c r="I27" t="str">
        <f>IF(エウレカ[[#This Row],[GraficaID2]]="","",VLOOKUP(エウレカ[[#This Row],[GraficaID2]],リスト[],3))</f>
        <v/>
      </c>
      <c r="J27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7" t="str">
        <f>IF(エウレカ[[#This Row],[GraficaID3]]="","",VLOOKUP(エウレカ[[#This Row],[GraficaID3]],リスト[],2))</f>
        <v/>
      </c>
      <c r="M27" t="str">
        <f>IF(エウレカ[[#This Row],[GraficaID3]]="","",VLOOKUP(エウレカ[[#This Row],[GraficaID3]],リスト[],3))</f>
        <v/>
      </c>
      <c r="N27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7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28" spans="1:15" x14ac:dyDescent="0.25">
      <c r="A28" s="1">
        <f>参加者リスト!$A28</f>
        <v>27</v>
      </c>
      <c r="B28" s="4" t="str">
        <f>IF(VLOOKUP(テーブル2[[#This Row],[参加者ID]],参加者リスト[],2)="","",VLOOKUP(テーブル2[[#This Row],[参加者ID]],参加者リスト[],2))</f>
        <v>朝咲</v>
      </c>
      <c r="C28" s="1"/>
      <c r="D28" t="str">
        <f>IF(エウレカ[[#This Row],[GraficaID1]]="","",VLOOKUP(エウレカ[[#This Row],[GraficaID1]],リスト[],2))</f>
        <v/>
      </c>
      <c r="E28" t="str">
        <f>IF(エウレカ[[#This Row],[GraficaID1]]="","",VLOOKUP(エウレカ[[#This Row],[GraficaID1]],リスト[],3))</f>
        <v/>
      </c>
      <c r="F28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8" t="str">
        <f>IF(エウレカ[[#This Row],[GraficaID2]]="","",VLOOKUP(エウレカ[[#This Row],[GraficaID2]],リスト[],2))</f>
        <v/>
      </c>
      <c r="I28" t="str">
        <f>IF(エウレカ[[#This Row],[GraficaID2]]="","",VLOOKUP(エウレカ[[#This Row],[GraficaID2]],リスト[],3))</f>
        <v/>
      </c>
      <c r="J28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8" t="str">
        <f>IF(エウレカ[[#This Row],[GraficaID3]]="","",VLOOKUP(エウレカ[[#This Row],[GraficaID3]],リスト[],2))</f>
        <v/>
      </c>
      <c r="M28" t="str">
        <f>IF(エウレカ[[#This Row],[GraficaID3]]="","",VLOOKUP(エウレカ[[#This Row],[GraficaID3]],リスト[],3))</f>
        <v/>
      </c>
      <c r="N28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8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29" spans="1:15" x14ac:dyDescent="0.25">
      <c r="A29" s="1">
        <f>参加者リスト!$A29</f>
        <v>28</v>
      </c>
      <c r="B29" s="4" t="str">
        <f>IF(VLOOKUP(テーブル2[[#This Row],[参加者ID]],参加者リスト[],2)="","",VLOOKUP(テーブル2[[#This Row],[参加者ID]],参加者リスト[],2))</f>
        <v>菓子</v>
      </c>
      <c r="C29" s="1"/>
      <c r="D29" t="str">
        <f>IF(エウレカ[[#This Row],[GraficaID1]]="","",VLOOKUP(エウレカ[[#This Row],[GraficaID1]],リスト[],2))</f>
        <v/>
      </c>
      <c r="E29" t="str">
        <f>IF(エウレカ[[#This Row],[GraficaID1]]="","",VLOOKUP(エウレカ[[#This Row],[GraficaID1]],リスト[],3))</f>
        <v/>
      </c>
      <c r="F29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29" t="str">
        <f>IF(エウレカ[[#This Row],[GraficaID2]]="","",VLOOKUP(エウレカ[[#This Row],[GraficaID2]],リスト[],2))</f>
        <v/>
      </c>
      <c r="I29" t="str">
        <f>IF(エウレカ[[#This Row],[GraficaID2]]="","",VLOOKUP(エウレカ[[#This Row],[GraficaID2]],リスト[],3))</f>
        <v/>
      </c>
      <c r="J29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29" t="str">
        <f>IF(エウレカ[[#This Row],[GraficaID3]]="","",VLOOKUP(エウレカ[[#This Row],[GraficaID3]],リスト[],2))</f>
        <v/>
      </c>
      <c r="M29" t="str">
        <f>IF(エウレカ[[#This Row],[GraficaID3]]="","",VLOOKUP(エウレカ[[#This Row],[GraficaID3]],リスト[],3))</f>
        <v/>
      </c>
      <c r="N29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29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30" spans="1:15" x14ac:dyDescent="0.3">
      <c r="A30" s="1">
        <f>参加者リスト!$A30</f>
        <v>29</v>
      </c>
      <c r="B30" s="4" t="str">
        <f>IF(VLOOKUP(テーブル2[[#This Row],[参加者ID]],参加者リスト[],2)="","",VLOOKUP(テーブル2[[#This Row],[参加者ID]],参加者リスト[],2))</f>
        <v>しゃー</v>
      </c>
      <c r="C30" s="1"/>
      <c r="D30" t="str">
        <f>IF(エウレカ[[#This Row],[GraficaID1]]="","",VLOOKUP(エウレカ[[#This Row],[GraficaID1]],リスト[],2))</f>
        <v/>
      </c>
      <c r="E30" t="str">
        <f>IF(エウレカ[[#This Row],[GraficaID1]]="","",VLOOKUP(エウレカ[[#This Row],[GraficaID1]],リスト[],3))</f>
        <v/>
      </c>
      <c r="F30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30" t="str">
        <f>IF(エウレカ[[#This Row],[GraficaID2]]="","",VLOOKUP(エウレカ[[#This Row],[GraficaID2]],リスト[],2))</f>
        <v/>
      </c>
      <c r="I30" t="str">
        <f>IF(エウレカ[[#This Row],[GraficaID2]]="","",VLOOKUP(エウレカ[[#This Row],[GraficaID2]],リスト[],3))</f>
        <v/>
      </c>
      <c r="J30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30" t="str">
        <f>IF(エウレカ[[#This Row],[GraficaID3]]="","",VLOOKUP(エウレカ[[#This Row],[GraficaID3]],リスト[],2))</f>
        <v/>
      </c>
      <c r="M30" t="str">
        <f>IF(エウレカ[[#This Row],[GraficaID3]]="","",VLOOKUP(エウレカ[[#This Row],[GraficaID3]],リスト[],3))</f>
        <v/>
      </c>
      <c r="N30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30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31" spans="1:15" x14ac:dyDescent="0.3">
      <c r="A31" s="1">
        <f>参加者リスト!$A31</f>
        <v>30</v>
      </c>
      <c r="B31" s="4" t="str">
        <f>IF(VLOOKUP(テーブル2[[#This Row],[参加者ID]],参加者リスト[],2)="","",VLOOKUP(テーブル2[[#This Row],[参加者ID]],参加者リスト[],2))</f>
        <v>へめれ</v>
      </c>
      <c r="C31" s="1"/>
      <c r="D31" t="str">
        <f>IF(エウレカ[[#This Row],[GraficaID1]]="","",VLOOKUP(エウレカ[[#This Row],[GraficaID1]],リスト[],2))</f>
        <v/>
      </c>
      <c r="E31" t="str">
        <f>IF(エウレカ[[#This Row],[GraficaID1]]="","",VLOOKUP(エウレカ[[#This Row],[GraficaID1]],リスト[],3))</f>
        <v/>
      </c>
      <c r="F31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31" t="str">
        <f>IF(エウレカ[[#This Row],[GraficaID2]]="","",VLOOKUP(エウレカ[[#This Row],[GraficaID2]],リスト[],2))</f>
        <v/>
      </c>
      <c r="I31" t="str">
        <f>IF(エウレカ[[#This Row],[GraficaID2]]="","",VLOOKUP(エウレカ[[#This Row],[GraficaID2]],リスト[],3))</f>
        <v/>
      </c>
      <c r="J31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31" t="str">
        <f>IF(エウレカ[[#This Row],[GraficaID3]]="","",VLOOKUP(エウレカ[[#This Row],[GraficaID3]],リスト[],2))</f>
        <v/>
      </c>
      <c r="M31" t="str">
        <f>IF(エウレカ[[#This Row],[GraficaID3]]="","",VLOOKUP(エウレカ[[#This Row],[GraficaID3]],リスト[],3))</f>
        <v/>
      </c>
      <c r="N31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31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32" spans="1:15" x14ac:dyDescent="0.3">
      <c r="A32" s="1">
        <f>参加者リスト!$A32</f>
        <v>31</v>
      </c>
      <c r="B32" s="4" t="str">
        <f>IF(VLOOKUP(テーブル2[[#This Row],[参加者ID]],参加者リスト[],2)="","",VLOOKUP(テーブル2[[#This Row],[参加者ID]],参加者リスト[],2))</f>
        <v>S-TORA</v>
      </c>
      <c r="C32" s="1">
        <v>115</v>
      </c>
      <c r="D32" t="str">
        <f>IF(エウレカ[[#This Row],[GraficaID1]]="","",VLOOKUP(エウレカ[[#This Row],[GraficaID1]],リスト[],2))</f>
        <v>クラウンベリー＝ゴールローズ</v>
      </c>
      <c r="E32" t="str">
        <f>IF(エウレカ[[#This Row],[GraficaID1]]="","",VLOOKUP(エウレカ[[#This Row],[GraficaID1]],リスト[],3))</f>
        <v>PASSION</v>
      </c>
      <c r="F32">
        <f>IF(エウレカ[[#This Row],[GraficaID1]]="",0,IF(エウレカ[[#This Row],[Grafica属性1]]="NATURAL",VLOOKUP(エウレカ[[#This Row],[GraficaID1]],リスト[],5),VLOOKUP(エウレカ[[#This Row],[GraficaID1]],リスト[],4)))</f>
        <v>112</v>
      </c>
      <c r="G32">
        <v>184</v>
      </c>
      <c r="H32" t="str">
        <f>IF(エウレカ[[#This Row],[GraficaID2]]="","",VLOOKUP(エウレカ[[#This Row],[GraficaID2]],リスト[],2))</f>
        <v>八意ミゾレ(MEDEL13)</v>
      </c>
      <c r="I32" t="str">
        <f>IF(エウレカ[[#This Row],[GraficaID2]]="","",VLOOKUP(エウレカ[[#This Row],[GraficaID2]],リスト[],3))</f>
        <v>PURE</v>
      </c>
      <c r="J32">
        <f>IF(エウレカ[[#This Row],[GraficaID2]]="",0,IF(エウレカ[[#This Row],[Grafica属性2]]="NATURAL",VLOOKUP(エウレカ[[#This Row],[GraficaID2]],リスト[],5),VLOOKUP(エウレカ[[#This Row],[GraficaID2]],リスト[],4)))</f>
        <v>114</v>
      </c>
      <c r="K32">
        <v>101</v>
      </c>
      <c r="L32" t="str">
        <f>IF(エウレカ[[#This Row],[GraficaID3]]="","",VLOOKUP(エウレカ[[#This Row],[GraficaID3]],リスト[],2))</f>
        <v>二腕剛</v>
      </c>
      <c r="M32" t="str">
        <f>IF(エウレカ[[#This Row],[GraficaID3]]="","",VLOOKUP(エウレカ[[#This Row],[GraficaID3]],リスト[],3))</f>
        <v>NATURAL</v>
      </c>
      <c r="N32">
        <f>IF(エウレカ[[#This Row],[GraficaID3]]="",0,IF(エウレカ[[#This Row],[Grafica属性3]]="NATURAL",VLOOKUP(エウレカ[[#This Row],[GraficaID3]],リスト[],5),VLOOKUP(エウレカ[[#This Row],[GraficaID3]],リスト[],4)))</f>
        <v>143</v>
      </c>
      <c r="O32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369</v>
      </c>
    </row>
    <row r="33" spans="1:15" x14ac:dyDescent="0.3">
      <c r="A33" s="1">
        <f>参加者リスト!$A33</f>
        <v>32</v>
      </c>
      <c r="B33" s="4" t="str">
        <f>IF(VLOOKUP(テーブル2[[#This Row],[参加者ID]],参加者リスト[],2)="","",VLOOKUP(テーブル2[[#This Row],[参加者ID]],参加者リスト[],2))</f>
        <v>シギ</v>
      </c>
      <c r="C33" s="1">
        <v>102</v>
      </c>
      <c r="D33" t="str">
        <f>IF(エウレカ[[#This Row],[GraficaID1]]="","",VLOOKUP(エウレカ[[#This Row],[GraficaID1]],リスト[],2))</f>
        <v>Chloe</v>
      </c>
      <c r="E33" t="str">
        <f>IF(エウレカ[[#This Row],[GraficaID1]]="","",VLOOKUP(エウレカ[[#This Row],[GraficaID1]],リスト[],3))</f>
        <v>PASSION</v>
      </c>
      <c r="F33">
        <f>IF(エウレカ[[#This Row],[GraficaID1]]="",0,IF(エウレカ[[#This Row],[Grafica属性1]]="NATURAL",VLOOKUP(エウレカ[[#This Row],[GraficaID1]],リスト[],5),VLOOKUP(エウレカ[[#This Row],[GraficaID1]],リスト[],4)))</f>
        <v>127</v>
      </c>
      <c r="G33">
        <v>70</v>
      </c>
      <c r="H33" t="str">
        <f>IF(エウレカ[[#This Row],[GraficaID2]]="","",VLOOKUP(エウレカ[[#This Row],[GraficaID2]],リスト[],2))</f>
        <v>NATURALなアイツ</v>
      </c>
      <c r="I33" t="str">
        <f>IF(エウレカ[[#This Row],[GraficaID2]]="","",VLOOKUP(エウレカ[[#This Row],[GraficaID2]],リスト[],3))</f>
        <v>NATURAL</v>
      </c>
      <c r="J33">
        <f>IF(エウレカ[[#This Row],[GraficaID2]]="",0,IF(エウレカ[[#This Row],[Grafica属性2]]="NATURAL",VLOOKUP(エウレカ[[#This Row],[GraficaID2]],リスト[],5),VLOOKUP(エウレカ[[#This Row],[GraficaID2]],リスト[],4)))</f>
        <v>143</v>
      </c>
      <c r="K33">
        <v>86</v>
      </c>
      <c r="L33" t="str">
        <f>IF(エウレカ[[#This Row],[GraficaID3]]="","",VLOOKUP(エウレカ[[#This Row],[GraficaID3]],リスト[],2))</f>
        <v>ベリル(MEDEL12)</v>
      </c>
      <c r="M33" t="str">
        <f>IF(エウレカ[[#This Row],[GraficaID3]]="","",VLOOKUP(エウレカ[[#This Row],[GraficaID3]],リスト[],3))</f>
        <v>NATURAL</v>
      </c>
      <c r="N33">
        <f>IF(エウレカ[[#This Row],[GraficaID3]]="",0,IF(エウレカ[[#This Row],[Grafica属性3]]="NATURAL",VLOOKUP(エウレカ[[#This Row],[GraficaID3]],リスト[],5),VLOOKUP(エウレカ[[#This Row],[GraficaID3]],リスト[],4)))</f>
        <v>157</v>
      </c>
      <c r="O33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427</v>
      </c>
    </row>
    <row r="34" spans="1:15" x14ac:dyDescent="0.3">
      <c r="A34" s="1">
        <f>参加者リスト!$A34</f>
        <v>33</v>
      </c>
      <c r="B34" s="4" t="str">
        <f>IF(VLOOKUP(テーブル2[[#This Row],[参加者ID]],参加者リスト[],2)="","",VLOOKUP(テーブル2[[#This Row],[参加者ID]],参加者リスト[],2))</f>
        <v>DDX</v>
      </c>
      <c r="C34" s="1"/>
      <c r="D34" t="str">
        <f>IF(エウレカ[[#This Row],[GraficaID1]]="","",VLOOKUP(エウレカ[[#This Row],[GraficaID1]],リスト[],2))</f>
        <v/>
      </c>
      <c r="E34" t="str">
        <f>IF(エウレカ[[#This Row],[GraficaID1]]="","",VLOOKUP(エウレカ[[#This Row],[GraficaID1]],リスト[],3))</f>
        <v/>
      </c>
      <c r="F34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34" t="str">
        <f>IF(エウレカ[[#This Row],[GraficaID2]]="","",VLOOKUP(エウレカ[[#This Row],[GraficaID2]],リスト[],2))</f>
        <v/>
      </c>
      <c r="I34" t="str">
        <f>IF(エウレカ[[#This Row],[GraficaID2]]="","",VLOOKUP(エウレカ[[#This Row],[GraficaID2]],リスト[],3))</f>
        <v/>
      </c>
      <c r="J34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34" t="str">
        <f>IF(エウレカ[[#This Row],[GraficaID3]]="","",VLOOKUP(エウレカ[[#This Row],[GraficaID3]],リスト[],2))</f>
        <v/>
      </c>
      <c r="M34" t="str">
        <f>IF(エウレカ[[#This Row],[GraficaID3]]="","",VLOOKUP(エウレカ[[#This Row],[GraficaID3]],リスト[],3))</f>
        <v/>
      </c>
      <c r="N34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34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35" spans="1:15" x14ac:dyDescent="0.3">
      <c r="A35" s="1">
        <f>参加者リスト!$A35</f>
        <v>34</v>
      </c>
      <c r="B35" s="4" t="str">
        <f>IF(VLOOKUP(テーブル2[[#This Row],[参加者ID]],参加者リスト[],2)="","",VLOOKUP(テーブル2[[#This Row],[参加者ID]],参加者リスト[],2))</f>
        <v>STOICCCC</v>
      </c>
      <c r="C35" s="1"/>
      <c r="D35" t="str">
        <f>IF(エウレカ[[#This Row],[GraficaID1]]="","",VLOOKUP(エウレカ[[#This Row],[GraficaID1]],リスト[],2))</f>
        <v/>
      </c>
      <c r="E35" t="str">
        <f>IF(エウレカ[[#This Row],[GraficaID1]]="","",VLOOKUP(エウレカ[[#This Row],[GraficaID1]],リスト[],3))</f>
        <v/>
      </c>
      <c r="F35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35" t="str">
        <f>IF(エウレカ[[#This Row],[GraficaID2]]="","",VLOOKUP(エウレカ[[#This Row],[GraficaID2]],リスト[],2))</f>
        <v/>
      </c>
      <c r="I35" t="str">
        <f>IF(エウレカ[[#This Row],[GraficaID2]]="","",VLOOKUP(エウレカ[[#This Row],[GraficaID2]],リスト[],3))</f>
        <v/>
      </c>
      <c r="J35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35" t="str">
        <f>IF(エウレカ[[#This Row],[GraficaID3]]="","",VLOOKUP(エウレカ[[#This Row],[GraficaID3]],リスト[],2))</f>
        <v/>
      </c>
      <c r="M35" t="str">
        <f>IF(エウレカ[[#This Row],[GraficaID3]]="","",VLOOKUP(エウレカ[[#This Row],[GraficaID3]],リスト[],3))</f>
        <v/>
      </c>
      <c r="N35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35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36" spans="1:15" x14ac:dyDescent="0.3">
      <c r="A36" s="1">
        <f>参加者リスト!$A36</f>
        <v>35</v>
      </c>
      <c r="B36" s="4" t="str">
        <f>IF(VLOOKUP(テーブル2[[#This Row],[参加者ID]],参加者リスト[],2)="","",VLOOKUP(テーブル2[[#This Row],[参加者ID]],参加者リスト[],2))</f>
        <v>科学</v>
      </c>
      <c r="C36" s="1"/>
      <c r="D36" t="str">
        <f>IF(エウレカ[[#This Row],[GraficaID1]]="","",VLOOKUP(エウレカ[[#This Row],[GraficaID1]],リスト[],2))</f>
        <v/>
      </c>
      <c r="E36" t="str">
        <f>IF(エウレカ[[#This Row],[GraficaID1]]="","",VLOOKUP(エウレカ[[#This Row],[GraficaID1]],リスト[],3))</f>
        <v/>
      </c>
      <c r="F36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36" t="str">
        <f>IF(エウレカ[[#This Row],[GraficaID2]]="","",VLOOKUP(エウレカ[[#This Row],[GraficaID2]],リスト[],2))</f>
        <v/>
      </c>
      <c r="I36" t="str">
        <f>IF(エウレカ[[#This Row],[GraficaID2]]="","",VLOOKUP(エウレカ[[#This Row],[GraficaID2]],リスト[],3))</f>
        <v/>
      </c>
      <c r="J36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36" t="str">
        <f>IF(エウレカ[[#This Row],[GraficaID3]]="","",VLOOKUP(エウレカ[[#This Row],[GraficaID3]],リスト[],2))</f>
        <v/>
      </c>
      <c r="M36" t="str">
        <f>IF(エウレカ[[#This Row],[GraficaID3]]="","",VLOOKUP(エウレカ[[#This Row],[GraficaID3]],リスト[],3))</f>
        <v/>
      </c>
      <c r="N36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36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37" spans="1:15" x14ac:dyDescent="0.3">
      <c r="A37" s="1">
        <f>参加者リスト!$A37</f>
        <v>36</v>
      </c>
      <c r="B37" s="4" t="str">
        <f>IF(VLOOKUP(テーブル2[[#This Row],[参加者ID]],参加者リスト[],2)="","",VLOOKUP(テーブル2[[#This Row],[参加者ID]],参加者リスト[],2))</f>
        <v>メカコ</v>
      </c>
      <c r="C37" s="1"/>
      <c r="D37" t="str">
        <f>IF(エウレカ[[#This Row],[GraficaID1]]="","",VLOOKUP(エウレカ[[#This Row],[GraficaID1]],リスト[],2))</f>
        <v/>
      </c>
      <c r="E37" t="str">
        <f>IF(エウレカ[[#This Row],[GraficaID1]]="","",VLOOKUP(エウレカ[[#This Row],[GraficaID1]],リスト[],3))</f>
        <v/>
      </c>
      <c r="F37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37" t="str">
        <f>IF(エウレカ[[#This Row],[GraficaID2]]="","",VLOOKUP(エウレカ[[#This Row],[GraficaID2]],リスト[],2))</f>
        <v/>
      </c>
      <c r="I37" t="str">
        <f>IF(エウレカ[[#This Row],[GraficaID2]]="","",VLOOKUP(エウレカ[[#This Row],[GraficaID2]],リスト[],3))</f>
        <v/>
      </c>
      <c r="J37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37" t="str">
        <f>IF(エウレカ[[#This Row],[GraficaID3]]="","",VLOOKUP(エウレカ[[#This Row],[GraficaID3]],リスト[],2))</f>
        <v/>
      </c>
      <c r="M37" t="str">
        <f>IF(エウレカ[[#This Row],[GraficaID3]]="","",VLOOKUP(エウレカ[[#This Row],[GraficaID3]],リスト[],3))</f>
        <v/>
      </c>
      <c r="N37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37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38" spans="1:15" x14ac:dyDescent="0.3">
      <c r="A38" s="1">
        <f>参加者リスト!$A38</f>
        <v>37</v>
      </c>
      <c r="B38" s="4" t="str">
        <f>IF(VLOOKUP(テーブル2[[#This Row],[参加者ID]],参加者リスト[],2)="","",VLOOKUP(テーブル2[[#This Row],[参加者ID]],参加者リスト[],2))</f>
        <v>DJ AP</v>
      </c>
      <c r="C38" s="1"/>
      <c r="D38" t="str">
        <f>IF(エウレカ[[#This Row],[GraficaID1]]="","",VLOOKUP(エウレカ[[#This Row],[GraficaID1]],リスト[],2))</f>
        <v/>
      </c>
      <c r="E38" t="str">
        <f>IF(エウレカ[[#This Row],[GraficaID1]]="","",VLOOKUP(エウレカ[[#This Row],[GraficaID1]],リスト[],3))</f>
        <v/>
      </c>
      <c r="F38">
        <f>IF(エウレカ[[#This Row],[GraficaID1]]="",0,IF(エウレカ[[#This Row],[Grafica属性1]]="NATURAL",VLOOKUP(エウレカ[[#This Row],[GraficaID1]],リスト[],5),VLOOKUP(エウレカ[[#This Row],[GraficaID1]],リスト[],4)))</f>
        <v>0</v>
      </c>
      <c r="H38" t="str">
        <f>IF(エウレカ[[#This Row],[GraficaID2]]="","",VLOOKUP(エウレカ[[#This Row],[GraficaID2]],リスト[],2))</f>
        <v/>
      </c>
      <c r="I38" t="str">
        <f>IF(エウレカ[[#This Row],[GraficaID2]]="","",VLOOKUP(エウレカ[[#This Row],[GraficaID2]],リスト[],3))</f>
        <v/>
      </c>
      <c r="J38">
        <f>IF(エウレカ[[#This Row],[GraficaID2]]="",0,IF(エウレカ[[#This Row],[Grafica属性2]]="NATURAL",VLOOKUP(エウレカ[[#This Row],[GraficaID2]],リスト[],5),VLOOKUP(エウレカ[[#This Row],[GraficaID2]],リスト[],4)))</f>
        <v>0</v>
      </c>
      <c r="L38" t="str">
        <f>IF(エウレカ[[#This Row],[GraficaID3]]="","",VLOOKUP(エウレカ[[#This Row],[GraficaID3]],リスト[],2))</f>
        <v/>
      </c>
      <c r="M38" t="str">
        <f>IF(エウレカ[[#This Row],[GraficaID3]]="","",VLOOKUP(エウレカ[[#This Row],[GraficaID3]],リスト[],3))</f>
        <v/>
      </c>
      <c r="N38">
        <f>IF(エウレカ[[#This Row],[GraficaID3]]="",0,IF(エウレカ[[#This Row],[Grafica属性3]]="NATURAL",VLOOKUP(エウレカ[[#This Row],[GraficaID3]],リスト[],5),VLOOKUP(エウレカ[[#This Row],[GraficaID3]],リスト[],4)))</f>
        <v>0</v>
      </c>
      <c r="O38" t="str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/>
      </c>
    </row>
    <row r="39" spans="1:15" x14ac:dyDescent="0.3">
      <c r="A39" s="7">
        <f>参加者リスト!$A39</f>
        <v>9999</v>
      </c>
      <c r="B39" s="7" t="str">
        <f>IF(VLOOKUP(テーブル2[[#This Row],[参加者ID]],参加者リスト[],2)="","",VLOOKUP(テーブル2[[#This Row],[参加者ID]],参加者リスト[],2))</f>
        <v>call-A(参考)</v>
      </c>
      <c r="C39" s="7">
        <v>110</v>
      </c>
      <c r="D39" s="8" t="str">
        <f>IF(エウレカ[[#This Row],[GraficaID1]]="","",VLOOKUP(エウレカ[[#This Row],[GraficaID1]],リスト[],2))</f>
        <v>アクセル・レッドブランド</v>
      </c>
      <c r="E39" s="8" t="str">
        <f>IF(エウレカ[[#This Row],[GraficaID1]]="","",VLOOKUP(エウレカ[[#This Row],[GraficaID1]],リスト[],3))</f>
        <v>PASSION</v>
      </c>
      <c r="F39" s="8">
        <f>IF(エウレカ[[#This Row],[GraficaID1]]="",0,IF(エウレカ[[#This Row],[Grafica属性1]]="NATURAL",VLOOKUP(エウレカ[[#This Row],[GraficaID1]],リスト[],5),VLOOKUP(エウレカ[[#This Row],[GraficaID1]],リスト[],4)))</f>
        <v>107</v>
      </c>
      <c r="G39">
        <v>147</v>
      </c>
      <c r="H39" s="8" t="str">
        <f>IF(エウレカ[[#This Row],[GraficaID2]]="","",VLOOKUP(エウレカ[[#This Row],[GraficaID2]],リスト[],2))</f>
        <v>橙花　嵐</v>
      </c>
      <c r="I39" s="8" t="str">
        <f>IF(エウレカ[[#This Row],[GraficaID2]]="","",VLOOKUP(エウレカ[[#This Row],[GraficaID2]],リスト[],3))</f>
        <v>PASSION</v>
      </c>
      <c r="J39" s="8">
        <f>IF(エウレカ[[#This Row],[GraficaID2]]="",0,IF(エウレカ[[#This Row],[Grafica属性2]]="NATURAL",VLOOKUP(エウレカ[[#This Row],[GraficaID2]],リスト[],5),VLOOKUP(エウレカ[[#This Row],[GraficaID2]],リスト[],4)))</f>
        <v>102</v>
      </c>
      <c r="K39">
        <v>125</v>
      </c>
      <c r="L39" s="8" t="str">
        <f>IF(エウレカ[[#This Row],[GraficaID3]]="","",VLOOKUP(エウレカ[[#This Row],[GraficaID3]],リスト[],2))</f>
        <v>マグナス・ブリッツェン</v>
      </c>
      <c r="M39" s="8" t="str">
        <f>IF(エウレカ[[#This Row],[GraficaID3]]="","",VLOOKUP(エウレカ[[#This Row],[GraficaID3]],リスト[],3))</f>
        <v>PASSION</v>
      </c>
      <c r="N39" s="8">
        <f>IF(エウレカ[[#This Row],[GraficaID3]]="",0,IF(エウレカ[[#This Row],[Grafica属性3]]="NATURAL",VLOOKUP(エウレカ[[#This Row],[GraficaID3]],リスト[],5),VLOOKUP(エウレカ[[#This Row],[GraficaID3]],リスト[],4)))</f>
        <v>108</v>
      </c>
      <c r="O39" s="8">
        <f>IF(SUM(エウレカ[[#This Row],[描画力1]],エウレカ[[#This Row],[描画力2]],エウレカ[[#This Row],[描画力3]])=0,"",SUM(エウレカ[[#This Row],[描画力1]],エウレカ[[#This Row],[描画力2]],エウレカ[[#This Row],[描画力3]]))</f>
        <v>317</v>
      </c>
    </row>
  </sheetData>
  <phoneticPr fontId="2"/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参加者リスト</vt:lpstr>
      <vt:lpstr>決勝参加者</vt:lpstr>
      <vt:lpstr>通常予選1・2回戦</vt:lpstr>
      <vt:lpstr>通常予選3・4回戦</vt:lpstr>
      <vt:lpstr>通常予選最終戦</vt:lpstr>
      <vt:lpstr>ワイルドカード</vt:lpstr>
      <vt:lpstr>解放ミッション部門集計</vt:lpstr>
      <vt:lpstr>クラウンベリー・ゴールローズ</vt:lpstr>
      <vt:lpstr>フォーミュラー・エウレカ</vt:lpstr>
      <vt:lpstr>ベイガス</vt:lpstr>
      <vt:lpstr>カストル＆ポルクス</vt:lpstr>
      <vt:lpstr>ドミニス</vt:lpstr>
      <vt:lpstr>Grafica・描画力一覧</vt:lpstr>
      <vt:lpstr>フリースタイル部門</vt:lpstr>
      <vt:lpstr>懇親会</vt:lpstr>
      <vt:lpstr>Grafica・描画力一覧（引用元）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cp:lastPrinted>2018-02-04T17:54:33Z</cp:lastPrinted>
  <dcterms:created xsi:type="dcterms:W3CDTF">2017-12-11T11:25:51Z</dcterms:created>
  <dcterms:modified xsi:type="dcterms:W3CDTF">2018-02-22T13:35:52Z</dcterms:modified>
</cp:coreProperties>
</file>